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B\Documents\Maletín\Cursos online\Clase 8\"/>
    </mc:Choice>
  </mc:AlternateContent>
  <bookViews>
    <workbookView xWindow="0" yWindow="0" windowWidth="28800" windowHeight="12330"/>
  </bookViews>
  <sheets>
    <sheet name="Finanzas Emprendimiento Digital" sheetId="1" r:id="rId1"/>
    <sheet name="Crecimiento tradicional vs dig.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1" l="1"/>
  <c r="H6" i="2"/>
  <c r="F6" i="2"/>
  <c r="D6" i="2"/>
  <c r="XFD5" i="2"/>
  <c r="XFC6" i="2"/>
  <c r="XFD6" i="2" s="1"/>
  <c r="XFB6" i="2"/>
  <c r="E6" i="2"/>
  <c r="XFA7" i="2" l="1"/>
  <c r="XEZ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M30" i="1"/>
  <c r="M31" i="1"/>
  <c r="M29" i="1"/>
  <c r="I29" i="1"/>
  <c r="H29" i="1"/>
  <c r="I31" i="1"/>
  <c r="I30" i="1"/>
  <c r="J31" i="1"/>
  <c r="J30" i="1"/>
  <c r="J23" i="1"/>
  <c r="XEZ8" i="2" l="1"/>
  <c r="XEZ9" i="2" s="1"/>
  <c r="XEZ10" i="2" s="1"/>
  <c r="XEZ11" i="2" s="1"/>
  <c r="XEZ12" i="2" s="1"/>
  <c r="XEZ13" i="2" s="1"/>
  <c r="XEZ14" i="2" s="1"/>
  <c r="XEZ15" i="2" s="1"/>
  <c r="XEZ16" i="2" s="1"/>
  <c r="XEZ17" i="2" s="1"/>
  <c r="XEZ18" i="2" s="1"/>
  <c r="XEZ19" i="2" s="1"/>
  <c r="XEZ20" i="2" s="1"/>
  <c r="XEZ21" i="2" s="1"/>
  <c r="XEZ22" i="2" s="1"/>
  <c r="XEZ23" i="2" s="1"/>
  <c r="XEZ24" i="2" s="1"/>
  <c r="XEZ25" i="2" s="1"/>
  <c r="XEZ26" i="2" s="1"/>
  <c r="XEZ27" i="2" s="1"/>
  <c r="XEZ28" i="2" s="1"/>
  <c r="XEZ29" i="2" s="1"/>
  <c r="XEZ30" i="2" s="1"/>
  <c r="XEZ31" i="2" s="1"/>
  <c r="XEZ32" i="2" s="1"/>
  <c r="XEZ33" i="2" s="1"/>
  <c r="XEZ34" i="2" s="1"/>
  <c r="XEZ35" i="2" s="1"/>
  <c r="XEZ36" i="2" s="1"/>
  <c r="XEZ37" i="2" s="1"/>
  <c r="XEZ38" i="2" s="1"/>
  <c r="XEZ39" i="2" s="1"/>
  <c r="XEZ40" i="2" s="1"/>
  <c r="XEZ41" i="2" s="1"/>
  <c r="XEZ42" i="2" s="1"/>
  <c r="XEZ43" i="2" s="1"/>
  <c r="XEZ44" i="2" s="1"/>
  <c r="XEZ45" i="2" s="1"/>
  <c r="XEZ46" i="2" s="1"/>
  <c r="XEZ47" i="2" s="1"/>
  <c r="XEZ48" i="2" s="1"/>
  <c r="XEZ49" i="2" s="1"/>
  <c r="XEZ50" i="2" s="1"/>
  <c r="XEZ51" i="2" s="1"/>
  <c r="XEZ52" i="2" s="1"/>
  <c r="XEZ53" i="2" s="1"/>
  <c r="XEZ54" i="2" s="1"/>
  <c r="XEZ55" i="2" s="1"/>
  <c r="XEZ56" i="2" s="1"/>
  <c r="XEZ57" i="2" s="1"/>
  <c r="XEZ58" i="2" s="1"/>
  <c r="XEZ59" i="2" s="1"/>
  <c r="XEZ60" i="2" s="1"/>
  <c r="XEZ61" i="2" s="1"/>
  <c r="XEZ62" i="2" s="1"/>
  <c r="XEZ63" i="2" s="1"/>
  <c r="XEZ64" i="2" s="1"/>
  <c r="XEZ65" i="2" s="1"/>
  <c r="XEZ66" i="2" s="1"/>
  <c r="XEZ67" i="2" s="1"/>
  <c r="XEZ68" i="2" s="1"/>
  <c r="XEZ69" i="2" s="1"/>
  <c r="XEZ70" i="2" s="1"/>
  <c r="XEZ71" i="2" s="1"/>
  <c r="XEZ72" i="2" s="1"/>
  <c r="XEZ73" i="2" s="1"/>
  <c r="XEZ74" i="2" s="1"/>
  <c r="XEZ75" i="2" s="1"/>
  <c r="XEZ76" i="2" s="1"/>
  <c r="XEZ77" i="2" s="1"/>
  <c r="XEZ78" i="2" s="1"/>
  <c r="XEZ79" i="2" s="1"/>
  <c r="XEZ80" i="2" s="1"/>
  <c r="XEZ81" i="2" s="1"/>
  <c r="XEZ82" i="2" s="1"/>
  <c r="XEZ83" i="2" s="1"/>
  <c r="XEZ84" i="2" s="1"/>
  <c r="XEZ85" i="2" s="1"/>
  <c r="XEZ86" i="2" s="1"/>
  <c r="XEZ87" i="2" s="1"/>
  <c r="XEZ88" i="2" s="1"/>
  <c r="XEZ89" i="2" s="1"/>
  <c r="XEZ90" i="2" s="1"/>
  <c r="XEZ91" i="2" s="1"/>
  <c r="XEZ92" i="2" s="1"/>
  <c r="XEZ93" i="2" s="1"/>
  <c r="XEZ94" i="2" s="1"/>
  <c r="XEZ95" i="2" s="1"/>
  <c r="XEZ96" i="2" s="1"/>
  <c r="XEZ97" i="2" s="1"/>
  <c r="XEZ98" i="2" s="1"/>
  <c r="XEZ99" i="2" s="1"/>
  <c r="XEZ100" i="2" s="1"/>
  <c r="XEZ101" i="2" s="1"/>
  <c r="XEZ102" i="2" s="1"/>
  <c r="XEZ103" i="2" s="1"/>
  <c r="XEZ104" i="2" s="1"/>
  <c r="XEZ105" i="2" s="1"/>
  <c r="XEZ106" i="2" s="1"/>
  <c r="XEZ107" i="2" s="1"/>
  <c r="XEZ108" i="2" s="1"/>
  <c r="XEZ109" i="2" s="1"/>
  <c r="XEZ110" i="2" s="1"/>
  <c r="XEZ111" i="2" s="1"/>
  <c r="XEZ112" i="2" s="1"/>
  <c r="XEZ113" i="2" s="1"/>
  <c r="XEZ114" i="2" s="1"/>
  <c r="XEZ115" i="2" s="1"/>
  <c r="XEZ116" i="2" s="1"/>
  <c r="XEZ117" i="2" s="1"/>
  <c r="XEZ118" i="2" s="1"/>
  <c r="XEZ119" i="2" s="1"/>
  <c r="XEZ120" i="2" s="1"/>
  <c r="XEZ121" i="2" s="1"/>
  <c r="XEZ122" i="2" s="1"/>
  <c r="XEZ123" i="2" s="1"/>
  <c r="XEZ124" i="2" s="1"/>
  <c r="XEZ125" i="2" s="1"/>
  <c r="XEZ126" i="2" s="1"/>
  <c r="XEZ127" i="2" s="1"/>
  <c r="XEZ128" i="2" s="1"/>
  <c r="XEZ129" i="2" s="1"/>
  <c r="XEZ130" i="2" s="1"/>
  <c r="XEZ131" i="2" s="1"/>
  <c r="XEZ132" i="2" s="1"/>
  <c r="XEZ133" i="2" s="1"/>
  <c r="XEZ134" i="2" s="1"/>
  <c r="XEZ135" i="2" s="1"/>
  <c r="XEZ136" i="2" s="1"/>
  <c r="XEZ137" i="2" s="1"/>
  <c r="XEZ138" i="2" s="1"/>
  <c r="XEZ139" i="2" s="1"/>
  <c r="XEZ140" i="2" s="1"/>
  <c r="XEZ141" i="2" s="1"/>
  <c r="XEZ142" i="2" s="1"/>
  <c r="XEZ143" i="2" s="1"/>
  <c r="XEZ144" i="2" s="1"/>
  <c r="XEZ145" i="2" s="1"/>
  <c r="XEZ146" i="2" s="1"/>
  <c r="XEZ147" i="2" s="1"/>
  <c r="XEZ148" i="2" s="1"/>
  <c r="XEZ149" i="2" s="1"/>
  <c r="XEZ150" i="2" s="1"/>
  <c r="XEZ151" i="2" s="1"/>
  <c r="XEZ152" i="2" s="1"/>
  <c r="XEZ153" i="2" s="1"/>
  <c r="XEZ154" i="2" s="1"/>
  <c r="XEZ155" i="2" s="1"/>
  <c r="XEZ156" i="2" s="1"/>
  <c r="XEZ157" i="2" s="1"/>
  <c r="XEZ158" i="2" s="1"/>
  <c r="XEZ159" i="2" s="1"/>
  <c r="XEZ160" i="2" s="1"/>
  <c r="XEZ161" i="2" s="1"/>
  <c r="XEZ162" i="2" s="1"/>
  <c r="XEZ163" i="2" s="1"/>
  <c r="XEZ164" i="2" s="1"/>
  <c r="XEZ165" i="2" s="1"/>
  <c r="XEZ166" i="2" s="1"/>
  <c r="XEZ167" i="2" s="1"/>
  <c r="XEZ168" i="2" s="1"/>
  <c r="XEZ169" i="2" s="1"/>
  <c r="XEZ170" i="2" s="1"/>
  <c r="XEZ171" i="2" s="1"/>
  <c r="XEZ172" i="2" s="1"/>
  <c r="XEZ173" i="2" s="1"/>
  <c r="XEZ174" i="2" s="1"/>
  <c r="XEZ175" i="2" s="1"/>
  <c r="XEZ176" i="2" s="1"/>
  <c r="XEZ177" i="2" s="1"/>
  <c r="XEZ178" i="2" s="1"/>
  <c r="XEZ179" i="2" s="1"/>
  <c r="XEZ180" i="2" s="1"/>
  <c r="XEZ181" i="2" s="1"/>
  <c r="XEZ182" i="2" s="1"/>
  <c r="XEZ183" i="2" s="1"/>
  <c r="XEZ184" i="2" s="1"/>
  <c r="XEZ185" i="2" s="1"/>
  <c r="XEZ186" i="2" s="1"/>
  <c r="XEZ187" i="2" s="1"/>
  <c r="XEZ188" i="2" s="1"/>
  <c r="XEZ189" i="2" s="1"/>
  <c r="XEZ190" i="2" s="1"/>
  <c r="XEZ191" i="2" s="1"/>
  <c r="XEZ192" i="2" s="1"/>
  <c r="XEZ193" i="2" s="1"/>
  <c r="XEZ194" i="2" s="1"/>
  <c r="XEZ195" i="2" s="1"/>
  <c r="XEZ196" i="2" s="1"/>
  <c r="XEZ197" i="2" s="1"/>
  <c r="XEZ198" i="2" s="1"/>
  <c r="XEZ199" i="2" s="1"/>
  <c r="XEZ200" i="2" s="1"/>
  <c r="XEZ201" i="2" s="1"/>
  <c r="XEZ202" i="2" s="1"/>
  <c r="XEZ203" i="2" s="1"/>
  <c r="XEZ204" i="2" s="1"/>
  <c r="XFB7" i="2"/>
  <c r="XFA8" i="2"/>
  <c r="J22" i="1"/>
  <c r="H22" i="1" s="1"/>
  <c r="J21" i="1"/>
  <c r="J20" i="1"/>
  <c r="H20" i="1" s="1"/>
  <c r="J19" i="1"/>
  <c r="J18" i="1"/>
  <c r="H23" i="1"/>
  <c r="H24" i="1"/>
  <c r="H21" i="1"/>
  <c r="C24" i="1"/>
  <c r="C23" i="1"/>
  <c r="C22" i="1"/>
  <c r="C21" i="1"/>
  <c r="C20" i="1"/>
  <c r="C19" i="1"/>
  <c r="C18" i="1"/>
  <c r="C11" i="1"/>
  <c r="C12" i="1"/>
  <c r="C13" i="1"/>
  <c r="C14" i="1"/>
  <c r="C15" i="1"/>
  <c r="C16" i="1"/>
  <c r="C10" i="1"/>
  <c r="J9" i="1"/>
  <c r="H9" i="1" s="1"/>
  <c r="H11" i="1"/>
  <c r="H10" i="1"/>
  <c r="E9" i="1"/>
  <c r="XFB8" i="2" l="1"/>
  <c r="XFA9" i="2"/>
  <c r="E30" i="1"/>
  <c r="C9" i="1"/>
  <c r="H19" i="1"/>
  <c r="M19" i="1" s="1"/>
  <c r="M23" i="1"/>
  <c r="M20" i="1"/>
  <c r="M21" i="1"/>
  <c r="C17" i="1"/>
  <c r="M22" i="1"/>
  <c r="H18" i="1"/>
  <c r="M18" i="1" s="1"/>
  <c r="J17" i="1"/>
  <c r="E17" i="1"/>
  <c r="XFB9" i="2" l="1"/>
  <c r="XFA10" i="2"/>
  <c r="M11" i="1"/>
  <c r="E8" i="1"/>
  <c r="C8" i="1" s="1"/>
  <c r="E31" i="1"/>
  <c r="M10" i="1"/>
  <c r="J8" i="1"/>
  <c r="H17" i="1"/>
  <c r="M17" i="1" s="1"/>
  <c r="XFB10" i="2" l="1"/>
  <c r="XFA11" i="2"/>
  <c r="E29" i="1"/>
  <c r="C29" i="1" s="1"/>
  <c r="H8" i="1"/>
  <c r="M8" i="1" s="1"/>
  <c r="XFA12" i="2" l="1"/>
  <c r="XFB11" i="2"/>
  <c r="J29" i="1"/>
  <c r="XFA13" i="2" l="1"/>
  <c r="XFB12" i="2"/>
  <c r="XFA14" i="2" l="1"/>
  <c r="XFB13" i="2"/>
  <c r="XFA15" i="2" l="1"/>
  <c r="XFB14" i="2"/>
  <c r="XFA16" i="2" l="1"/>
  <c r="XFB15" i="2"/>
  <c r="XFA17" i="2" l="1"/>
  <c r="XFB16" i="2"/>
  <c r="XFA18" i="2" l="1"/>
  <c r="XFB17" i="2"/>
  <c r="XFA19" i="2" l="1"/>
  <c r="XFB18" i="2"/>
  <c r="XFA20" i="2" l="1"/>
  <c r="XFB19" i="2"/>
  <c r="XFA21" i="2" l="1"/>
  <c r="XFB20" i="2"/>
  <c r="XFA22" i="2" l="1"/>
  <c r="XFB21" i="2"/>
  <c r="XFA23" i="2" l="1"/>
  <c r="XFB22" i="2"/>
  <c r="XFA24" i="2" l="1"/>
  <c r="XFB23" i="2"/>
  <c r="XFA25" i="2" l="1"/>
  <c r="XFB24" i="2"/>
  <c r="XFA26" i="2" l="1"/>
  <c r="XFB25" i="2"/>
  <c r="XFA27" i="2" l="1"/>
  <c r="XFB26" i="2"/>
  <c r="XFA28" i="2" l="1"/>
  <c r="XFB27" i="2"/>
  <c r="XFD2" i="2" s="1"/>
  <c r="XFA29" i="2" l="1"/>
  <c r="XFB28" i="2"/>
  <c r="XFA30" i="2" l="1"/>
  <c r="XFB29" i="2"/>
  <c r="XFA31" i="2" l="1"/>
  <c r="XFB30" i="2"/>
  <c r="XFA32" i="2" l="1"/>
  <c r="XFB31" i="2"/>
  <c r="XFA33" i="2" l="1"/>
  <c r="XFB32" i="2"/>
  <c r="XFA34" i="2" l="1"/>
  <c r="XFB33" i="2"/>
  <c r="XFA35" i="2" l="1"/>
  <c r="XFB34" i="2"/>
  <c r="XFA36" i="2" l="1"/>
  <c r="XFB35" i="2"/>
  <c r="XFA37" i="2" l="1"/>
  <c r="XFB36" i="2"/>
  <c r="XFA38" i="2" l="1"/>
  <c r="XFB37" i="2"/>
  <c r="XFA39" i="2" l="1"/>
  <c r="XFB38" i="2"/>
  <c r="XFA40" i="2" l="1"/>
  <c r="XFB39" i="2"/>
  <c r="XFA41" i="2" l="1"/>
  <c r="XFB40" i="2"/>
  <c r="XFA42" i="2" l="1"/>
  <c r="XFB41" i="2"/>
  <c r="XFA43" i="2" l="1"/>
  <c r="XFB42" i="2"/>
  <c r="XFA44" i="2" l="1"/>
  <c r="XFB43" i="2"/>
  <c r="XFA45" i="2" l="1"/>
  <c r="XFB44" i="2"/>
  <c r="XFA46" i="2" l="1"/>
  <c r="XFB45" i="2"/>
  <c r="XFA47" i="2" l="1"/>
  <c r="XFB46" i="2"/>
  <c r="XFA48" i="2" l="1"/>
  <c r="XFB47" i="2"/>
  <c r="XFA49" i="2" l="1"/>
  <c r="XFB48" i="2"/>
  <c r="XFA50" i="2" l="1"/>
  <c r="XFB49" i="2"/>
  <c r="XFA51" i="2" l="1"/>
  <c r="XFB50" i="2"/>
  <c r="XFA52" i="2" l="1"/>
  <c r="XFB51" i="2"/>
  <c r="XFA53" i="2" l="1"/>
  <c r="XFB52" i="2"/>
  <c r="XFA54" i="2" l="1"/>
  <c r="XFB53" i="2"/>
  <c r="XFA55" i="2" l="1"/>
  <c r="XFB54" i="2"/>
  <c r="XFA56" i="2" l="1"/>
  <c r="XFB55" i="2"/>
  <c r="XFA57" i="2" l="1"/>
  <c r="XFB56" i="2"/>
  <c r="XFA58" i="2" l="1"/>
  <c r="XFB57" i="2"/>
  <c r="XFA59" i="2" l="1"/>
  <c r="XFB58" i="2"/>
  <c r="XFA60" i="2" l="1"/>
  <c r="XFB59" i="2"/>
  <c r="XFA61" i="2" l="1"/>
  <c r="XFB60" i="2"/>
  <c r="XFA62" i="2" l="1"/>
  <c r="XFB61" i="2"/>
  <c r="XFA63" i="2" l="1"/>
  <c r="XFB62" i="2"/>
  <c r="XFA64" i="2" l="1"/>
  <c r="XFC2" i="2" s="1"/>
  <c r="XFB63" i="2"/>
  <c r="C7" i="2" l="1"/>
  <c r="G7" i="2"/>
  <c r="XFA65" i="2"/>
  <c r="XFB64" i="2"/>
  <c r="H7" i="2" l="1"/>
  <c r="D7" i="2"/>
  <c r="E7" i="2"/>
  <c r="C8" i="2"/>
  <c r="D8" i="2" s="1"/>
  <c r="G8" i="2"/>
  <c r="XFA66" i="2"/>
  <c r="XFB65" i="2"/>
  <c r="F7" i="2" l="1"/>
  <c r="H8" i="2"/>
  <c r="E8" i="2"/>
  <c r="F8" i="2" s="1"/>
  <c r="G9" i="2"/>
  <c r="C9" i="2"/>
  <c r="D9" i="2" s="1"/>
  <c r="XFA67" i="2"/>
  <c r="XFB66" i="2"/>
  <c r="H9" i="2" l="1"/>
  <c r="E9" i="2"/>
  <c r="F9" i="2" s="1"/>
  <c r="G10" i="2"/>
  <c r="C10" i="2"/>
  <c r="D10" i="2" s="1"/>
  <c r="XFA68" i="2"/>
  <c r="XFB67" i="2"/>
  <c r="H10" i="2" l="1"/>
  <c r="E10" i="2"/>
  <c r="F10" i="2" s="1"/>
  <c r="G11" i="2"/>
  <c r="C11" i="2"/>
  <c r="D11" i="2" s="1"/>
  <c r="XFA69" i="2"/>
  <c r="XFB68" i="2"/>
  <c r="H11" i="2" l="1"/>
  <c r="E11" i="2"/>
  <c r="F11" i="2" s="1"/>
  <c r="G12" i="2"/>
  <c r="C12" i="2"/>
  <c r="D12" i="2" s="1"/>
  <c r="XFA70" i="2"/>
  <c r="XFB69" i="2"/>
  <c r="H12" i="2" l="1"/>
  <c r="E12" i="2"/>
  <c r="F12" i="2" s="1"/>
  <c r="G13" i="2"/>
  <c r="C13" i="2"/>
  <c r="D13" i="2" s="1"/>
  <c r="XFA71" i="2"/>
  <c r="XFB70" i="2"/>
  <c r="H13" i="2" l="1"/>
  <c r="E13" i="2"/>
  <c r="F13" i="2" s="1"/>
  <c r="G14" i="2"/>
  <c r="C14" i="2"/>
  <c r="D14" i="2" s="1"/>
  <c r="XFA72" i="2"/>
  <c r="XFB71" i="2"/>
  <c r="H14" i="2" l="1"/>
  <c r="E14" i="2"/>
  <c r="F14" i="2" s="1"/>
  <c r="G15" i="2"/>
  <c r="C15" i="2"/>
  <c r="D15" i="2" s="1"/>
  <c r="XFA73" i="2"/>
  <c r="XFB72" i="2"/>
  <c r="H15" i="2" l="1"/>
  <c r="E15" i="2"/>
  <c r="F15" i="2" s="1"/>
  <c r="G16" i="2"/>
  <c r="C16" i="2"/>
  <c r="D16" i="2" s="1"/>
  <c r="XFA74" i="2"/>
  <c r="XFB73" i="2"/>
  <c r="H16" i="2" l="1"/>
  <c r="E16" i="2"/>
  <c r="F16" i="2" s="1"/>
  <c r="G17" i="2"/>
  <c r="C17" i="2"/>
  <c r="D17" i="2" s="1"/>
  <c r="XFA75" i="2"/>
  <c r="XFB74" i="2"/>
  <c r="H17" i="2" l="1"/>
  <c r="E17" i="2"/>
  <c r="F17" i="2" s="1"/>
  <c r="G18" i="2"/>
  <c r="C18" i="2"/>
  <c r="D18" i="2" s="1"/>
  <c r="XFA76" i="2"/>
  <c r="XFB75" i="2"/>
  <c r="H18" i="2" l="1"/>
  <c r="E18" i="2"/>
  <c r="F18" i="2" s="1"/>
  <c r="G19" i="2"/>
  <c r="C19" i="2"/>
  <c r="D19" i="2" s="1"/>
  <c r="XFA77" i="2"/>
  <c r="XFB76" i="2"/>
  <c r="H19" i="2" l="1"/>
  <c r="E19" i="2"/>
  <c r="F19" i="2" s="1"/>
  <c r="G20" i="2"/>
  <c r="C20" i="2"/>
  <c r="D20" i="2" s="1"/>
  <c r="XFA78" i="2"/>
  <c r="XFB77" i="2"/>
  <c r="H20" i="2" l="1"/>
  <c r="E20" i="2"/>
  <c r="F20" i="2" s="1"/>
  <c r="G21" i="2"/>
  <c r="C21" i="2"/>
  <c r="D21" i="2" s="1"/>
  <c r="XFA79" i="2"/>
  <c r="XFB78" i="2"/>
  <c r="H21" i="2" l="1"/>
  <c r="E21" i="2"/>
  <c r="F21" i="2" s="1"/>
  <c r="G22" i="2"/>
  <c r="C22" i="2"/>
  <c r="D22" i="2" s="1"/>
  <c r="XFA80" i="2"/>
  <c r="XFB79" i="2"/>
  <c r="H22" i="2" l="1"/>
  <c r="E22" i="2"/>
  <c r="F22" i="2" s="1"/>
  <c r="G23" i="2"/>
  <c r="C23" i="2"/>
  <c r="D23" i="2" s="1"/>
  <c r="XFA81" i="2"/>
  <c r="XFB80" i="2"/>
  <c r="H23" i="2" l="1"/>
  <c r="E23" i="2"/>
  <c r="F23" i="2" s="1"/>
  <c r="G24" i="2"/>
  <c r="C24" i="2"/>
  <c r="D24" i="2" s="1"/>
  <c r="XFA82" i="2"/>
  <c r="XFB81" i="2"/>
  <c r="H24" i="2" l="1"/>
  <c r="E24" i="2"/>
  <c r="F24" i="2" s="1"/>
  <c r="G25" i="2"/>
  <c r="C25" i="2"/>
  <c r="D25" i="2" s="1"/>
  <c r="E25" i="2"/>
  <c r="F25" i="2" s="1"/>
  <c r="XFA83" i="2"/>
  <c r="XFB82" i="2"/>
  <c r="H25" i="2" l="1"/>
  <c r="G26" i="2"/>
  <c r="C26" i="2"/>
  <c r="D26" i="2" s="1"/>
  <c r="XFA84" i="2"/>
  <c r="XFB83" i="2"/>
  <c r="H26" i="2" l="1"/>
  <c r="E26" i="2"/>
  <c r="F26" i="2" s="1"/>
  <c r="G27" i="2"/>
  <c r="C27" i="2"/>
  <c r="D27" i="2" s="1"/>
  <c r="XFA85" i="2"/>
  <c r="XFB84" i="2"/>
  <c r="H27" i="2" l="1"/>
  <c r="E27" i="2"/>
  <c r="F27" i="2" s="1"/>
  <c r="G28" i="2"/>
  <c r="C28" i="2"/>
  <c r="D28" i="2" s="1"/>
  <c r="XFA86" i="2"/>
  <c r="XFB85" i="2"/>
  <c r="H28" i="2" l="1"/>
  <c r="E28" i="2"/>
  <c r="F28" i="2" s="1"/>
  <c r="C29" i="2"/>
  <c r="D29" i="2" s="1"/>
  <c r="G29" i="2"/>
  <c r="XFA87" i="2"/>
  <c r="XFB86" i="2"/>
  <c r="E29" i="2" l="1"/>
  <c r="F29" i="2" s="1"/>
  <c r="H29" i="2"/>
  <c r="G30" i="2"/>
  <c r="C30" i="2"/>
  <c r="D30" i="2" s="1"/>
  <c r="XFA88" i="2"/>
  <c r="XFB87" i="2"/>
  <c r="H30" i="2" l="1"/>
  <c r="E30" i="2"/>
  <c r="F30" i="2" s="1"/>
  <c r="G31" i="2"/>
  <c r="C31" i="2"/>
  <c r="D31" i="2" s="1"/>
  <c r="XFA89" i="2"/>
  <c r="XFB88" i="2"/>
  <c r="H31" i="2" l="1"/>
  <c r="C32" i="2"/>
  <c r="D32" i="2" s="1"/>
  <c r="G32" i="2"/>
  <c r="E31" i="2"/>
  <c r="F31" i="2" s="1"/>
  <c r="XFA90" i="2"/>
  <c r="XFB89" i="2"/>
  <c r="H32" i="2" l="1"/>
  <c r="E32" i="2"/>
  <c r="F32" i="2" s="1"/>
  <c r="G33" i="2"/>
  <c r="C33" i="2"/>
  <c r="D33" i="2" s="1"/>
  <c r="XFA91" i="2"/>
  <c r="XFB90" i="2"/>
  <c r="H33" i="2" l="1"/>
  <c r="E33" i="2"/>
  <c r="F33" i="2" s="1"/>
  <c r="C34" i="2"/>
  <c r="G34" i="2"/>
  <c r="G36" i="2" s="1"/>
  <c r="XFA92" i="2"/>
  <c r="XFB91" i="2"/>
  <c r="D34" i="2" l="1"/>
  <c r="C36" i="2"/>
  <c r="H34" i="2"/>
  <c r="E34" i="2"/>
  <c r="XFA93" i="2"/>
  <c r="XFB92" i="2"/>
  <c r="F34" i="2" l="1"/>
  <c r="E36" i="2"/>
  <c r="XFA94" i="2"/>
  <c r="XFB93" i="2"/>
  <c r="XFA95" i="2" l="1"/>
  <c r="XFB94" i="2"/>
  <c r="XFA96" i="2" l="1"/>
  <c r="XFB95" i="2"/>
  <c r="XFA97" i="2" l="1"/>
  <c r="XFB96" i="2"/>
  <c r="XFA98" i="2" l="1"/>
  <c r="XFB97" i="2"/>
  <c r="XFA99" i="2" l="1"/>
  <c r="XFB98" i="2"/>
  <c r="XFA100" i="2" l="1"/>
  <c r="XFB99" i="2"/>
  <c r="XFA101" i="2" l="1"/>
  <c r="XFB100" i="2"/>
  <c r="XFA102" i="2" l="1"/>
  <c r="XFB101" i="2"/>
  <c r="XFA103" i="2" l="1"/>
  <c r="XFB102" i="2"/>
  <c r="XFA104" i="2" l="1"/>
  <c r="XFB103" i="2"/>
  <c r="XFB104" i="2" l="1"/>
  <c r="XFA105" i="2"/>
  <c r="XFA106" i="2" l="1"/>
  <c r="XFB105" i="2"/>
  <c r="XFA107" i="2" l="1"/>
  <c r="XFB106" i="2"/>
  <c r="XFA108" i="2" l="1"/>
  <c r="XFB107" i="2"/>
  <c r="XFA109" i="2" l="1"/>
  <c r="XFB108" i="2"/>
  <c r="XFA110" i="2" l="1"/>
  <c r="XFB109" i="2"/>
  <c r="XFA111" i="2" l="1"/>
  <c r="XFB110" i="2"/>
  <c r="XFA112" i="2" l="1"/>
  <c r="XFB111" i="2"/>
  <c r="XFA113" i="2" l="1"/>
  <c r="XFB112" i="2"/>
  <c r="XFA114" i="2" l="1"/>
  <c r="XFB113" i="2"/>
  <c r="XFA115" i="2" l="1"/>
  <c r="XFB114" i="2"/>
  <c r="XFA116" i="2" l="1"/>
  <c r="XFB115" i="2"/>
  <c r="XFA117" i="2" l="1"/>
  <c r="XFB116" i="2"/>
  <c r="XFA118" i="2" l="1"/>
  <c r="XFB117" i="2"/>
  <c r="XFA119" i="2" l="1"/>
  <c r="XFB118" i="2"/>
  <c r="XFA120" i="2" l="1"/>
  <c r="XFB119" i="2"/>
  <c r="XFA121" i="2" l="1"/>
  <c r="XFB120" i="2"/>
  <c r="XFA122" i="2" l="1"/>
  <c r="XFB121" i="2"/>
  <c r="XFA123" i="2" l="1"/>
  <c r="XFB122" i="2"/>
  <c r="XFA124" i="2" l="1"/>
  <c r="XFB123" i="2"/>
  <c r="XFA125" i="2" l="1"/>
  <c r="XFB124" i="2"/>
  <c r="XFA126" i="2" l="1"/>
  <c r="XFB125" i="2"/>
  <c r="XFA127" i="2" l="1"/>
  <c r="XFB126" i="2"/>
  <c r="XFA128" i="2" l="1"/>
  <c r="XFB127" i="2"/>
  <c r="XFA129" i="2" l="1"/>
  <c r="XFB128" i="2"/>
  <c r="XFA130" i="2" l="1"/>
  <c r="XFB129" i="2"/>
  <c r="XFA131" i="2" l="1"/>
  <c r="XFB130" i="2"/>
  <c r="XFA132" i="2" l="1"/>
  <c r="XFB131" i="2"/>
  <c r="XFA133" i="2" l="1"/>
  <c r="XFB132" i="2"/>
  <c r="XFA134" i="2" l="1"/>
  <c r="XFB133" i="2"/>
  <c r="XFA135" i="2" l="1"/>
  <c r="XFB134" i="2"/>
  <c r="XFA136" i="2" l="1"/>
  <c r="XFB135" i="2"/>
  <c r="XFA137" i="2" l="1"/>
  <c r="XFB136" i="2"/>
  <c r="XFA138" i="2" l="1"/>
  <c r="XFB137" i="2"/>
  <c r="XFA139" i="2" l="1"/>
  <c r="XFB138" i="2"/>
  <c r="XFA140" i="2" l="1"/>
  <c r="XFB139" i="2"/>
  <c r="XFA141" i="2" l="1"/>
  <c r="XFB140" i="2"/>
  <c r="XFA142" i="2" l="1"/>
  <c r="XFB141" i="2"/>
  <c r="XFA143" i="2" l="1"/>
  <c r="XFB142" i="2"/>
  <c r="XFA144" i="2" l="1"/>
  <c r="XFB143" i="2"/>
  <c r="XFA145" i="2" l="1"/>
  <c r="XFB144" i="2"/>
  <c r="XFA146" i="2" l="1"/>
  <c r="XFB145" i="2"/>
  <c r="XFA147" i="2" l="1"/>
  <c r="XFB146" i="2"/>
  <c r="XFA148" i="2" l="1"/>
  <c r="XFB147" i="2"/>
  <c r="XFA149" i="2" l="1"/>
  <c r="XFB148" i="2"/>
  <c r="XFA150" i="2" l="1"/>
  <c r="XFB149" i="2"/>
  <c r="XFA151" i="2" l="1"/>
  <c r="XFB150" i="2"/>
  <c r="XFA152" i="2" l="1"/>
  <c r="XFB151" i="2"/>
  <c r="XFA153" i="2" l="1"/>
  <c r="XFB152" i="2"/>
  <c r="XFA154" i="2" l="1"/>
  <c r="XFB153" i="2"/>
  <c r="XFA155" i="2" l="1"/>
  <c r="XFB154" i="2"/>
  <c r="XFA156" i="2" l="1"/>
  <c r="XFB155" i="2"/>
  <c r="XFA157" i="2" l="1"/>
  <c r="XFB156" i="2"/>
  <c r="XFA158" i="2" l="1"/>
  <c r="XFB157" i="2"/>
  <c r="XFA159" i="2" l="1"/>
  <c r="XFB158" i="2"/>
  <c r="XFA160" i="2" l="1"/>
  <c r="XFB159" i="2"/>
  <c r="XFA161" i="2" l="1"/>
  <c r="XFB160" i="2"/>
  <c r="XFA162" i="2" l="1"/>
  <c r="XFB161" i="2"/>
  <c r="XFA163" i="2" l="1"/>
  <c r="XFB162" i="2"/>
  <c r="XFA164" i="2" l="1"/>
  <c r="XFB163" i="2"/>
  <c r="XFA165" i="2" l="1"/>
  <c r="XFB164" i="2"/>
  <c r="XFA166" i="2" l="1"/>
  <c r="XFB165" i="2"/>
  <c r="XFA167" i="2" l="1"/>
  <c r="XFB166" i="2"/>
  <c r="XFA168" i="2" l="1"/>
  <c r="XFB167" i="2"/>
  <c r="XFA169" i="2" l="1"/>
  <c r="XFB168" i="2"/>
  <c r="XFA170" i="2" l="1"/>
  <c r="XFB169" i="2"/>
  <c r="XFA171" i="2" l="1"/>
  <c r="XFB170" i="2"/>
  <c r="XFA172" i="2" l="1"/>
  <c r="XFB171" i="2"/>
  <c r="XFA173" i="2" l="1"/>
  <c r="XFB172" i="2"/>
  <c r="XFA174" i="2" l="1"/>
  <c r="XFB173" i="2"/>
  <c r="XFA175" i="2" l="1"/>
  <c r="XFB174" i="2"/>
  <c r="XFA176" i="2" l="1"/>
  <c r="XFB175" i="2"/>
  <c r="XFA177" i="2" l="1"/>
  <c r="XFB176" i="2"/>
  <c r="XFA178" i="2" l="1"/>
  <c r="XFB177" i="2"/>
  <c r="XFA179" i="2" l="1"/>
  <c r="XFB178" i="2"/>
  <c r="XFA180" i="2" l="1"/>
  <c r="XFB179" i="2"/>
  <c r="XFB180" i="2" l="1"/>
  <c r="XFA181" i="2"/>
  <c r="XFA182" i="2" l="1"/>
  <c r="XFB181" i="2"/>
  <c r="XFA183" i="2" l="1"/>
  <c r="XFB182" i="2"/>
  <c r="XFA184" i="2" l="1"/>
  <c r="XFB183" i="2"/>
  <c r="XFA185" i="2" l="1"/>
  <c r="XFB184" i="2"/>
  <c r="XFA186" i="2" l="1"/>
  <c r="XFB185" i="2"/>
  <c r="XFA187" i="2" l="1"/>
  <c r="XFB186" i="2"/>
  <c r="XFA188" i="2" l="1"/>
  <c r="XFB187" i="2"/>
  <c r="XFA189" i="2" l="1"/>
  <c r="XFB188" i="2"/>
  <c r="XFA190" i="2" l="1"/>
  <c r="XFB189" i="2"/>
  <c r="XFA191" i="2" l="1"/>
  <c r="XFB190" i="2"/>
  <c r="XFA192" i="2" l="1"/>
  <c r="XFB191" i="2"/>
  <c r="XFA193" i="2" l="1"/>
  <c r="XFB192" i="2"/>
  <c r="XFA194" i="2" l="1"/>
  <c r="XFB193" i="2"/>
  <c r="XFA195" i="2" l="1"/>
  <c r="XFB194" i="2"/>
  <c r="XFA196" i="2" l="1"/>
  <c r="XFB195" i="2"/>
  <c r="XFA197" i="2" l="1"/>
  <c r="XFB196" i="2"/>
  <c r="XFA198" i="2" l="1"/>
  <c r="XFB197" i="2"/>
  <c r="XFA199" i="2" l="1"/>
  <c r="XFB198" i="2"/>
  <c r="XFA200" i="2" l="1"/>
  <c r="XFB199" i="2"/>
  <c r="XFA201" i="2" l="1"/>
  <c r="XFB200" i="2"/>
  <c r="XFA202" i="2" l="1"/>
  <c r="XFB201" i="2"/>
  <c r="XFA203" i="2" l="1"/>
  <c r="XFB202" i="2"/>
  <c r="XFA204" i="2" l="1"/>
  <c r="XFB204" i="2" s="1"/>
  <c r="XFB203" i="2"/>
</calcChain>
</file>

<file path=xl/sharedStrings.xml><?xml version="1.0" encoding="utf-8"?>
<sst xmlns="http://schemas.openxmlformats.org/spreadsheetml/2006/main" count="114" uniqueCount="45">
  <si>
    <t>Finanzas del Emprendimiento Digital</t>
  </si>
  <si>
    <t>Concepto</t>
  </si>
  <si>
    <t xml:space="preserve">   Facebook</t>
  </si>
  <si>
    <t xml:space="preserve">   Instagram</t>
  </si>
  <si>
    <t xml:space="preserve">   Google</t>
  </si>
  <si>
    <t xml:space="preserve">   Twitter</t>
  </si>
  <si>
    <t xml:space="preserve">   LinkedIn</t>
  </si>
  <si>
    <t xml:space="preserve">   Youtube</t>
  </si>
  <si>
    <t xml:space="preserve">   Otras</t>
  </si>
  <si>
    <t>Tráfico orgánico (generación)</t>
  </si>
  <si>
    <t>Tráfico orgánico (costo)</t>
  </si>
  <si>
    <r>
      <t xml:space="preserve">   Community Manager </t>
    </r>
    <r>
      <rPr>
        <sz val="11"/>
        <color theme="1"/>
        <rFont val="Calibri"/>
        <family val="2"/>
        <scheme val="minor"/>
      </rPr>
      <t>(cierto número de horas/día)</t>
    </r>
  </si>
  <si>
    <t xml:space="preserve">   Plataformas para programación de posts y otros</t>
  </si>
  <si>
    <t>Tráfico pago (generación)</t>
  </si>
  <si>
    <t>Tráfico orgánico más tráfico pago (generación)</t>
  </si>
  <si>
    <t>Tráfico pago (costo)</t>
  </si>
  <si>
    <t>Tráfico orgánico más tráfico pago (costo)</t>
  </si>
  <si>
    <t>Leads generados al día</t>
  </si>
  <si>
    <t>Días al mes</t>
  </si>
  <si>
    <t>Leads generados al mes</t>
  </si>
  <si>
    <t>Coste al día</t>
  </si>
  <si>
    <t>Coste al mes</t>
  </si>
  <si>
    <t xml:space="preserve">   …</t>
  </si>
  <si>
    <t>…</t>
  </si>
  <si>
    <t>Ventas al mes</t>
  </si>
  <si>
    <t>Conversión al día</t>
  </si>
  <si>
    <t>Conversión al mes</t>
  </si>
  <si>
    <t>Tráfico orgánico más tráfico pago (ventas)</t>
  </si>
  <si>
    <t>Tráfico orgánico (ventas)</t>
  </si>
  <si>
    <t>Tráfico pago (ventas)</t>
  </si>
  <si>
    <t>Ticket medio</t>
  </si>
  <si>
    <t>Coste por lead</t>
  </si>
  <si>
    <t>Ticket medio por lead</t>
  </si>
  <si>
    <t>Retorno</t>
  </si>
  <si>
    <t>Economía total</t>
  </si>
  <si>
    <t>Economía tradicional</t>
  </si>
  <si>
    <t>Economía digital</t>
  </si>
  <si>
    <t>Año</t>
  </si>
  <si>
    <t>Crecimiento tradicional vs digital</t>
  </si>
  <si>
    <t>Selecciona tu supuesto de crecimiento total</t>
  </si>
  <si>
    <t>Total</t>
  </si>
  <si>
    <t>Digital</t>
  </si>
  <si>
    <t>Selecciona tu supuesto de crecimiento digital</t>
  </si>
  <si>
    <t>%</t>
  </si>
  <si>
    <t>Retorno sobre la inversión (ROI)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</si>
</sst>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 * #,##0.00_ ;_ * \-#,##0.00_ ;_ * &quot;-&quot;??_ ;_ @_ "/>
    <numFmt numFmtId="164" formatCode="[$$-540A]#,##0"/>
    <numFmt numFmtId="165" formatCode="[$$-540A]#,##0.0"/>
    <numFmt numFmtId="166" formatCode="[$$-540A]#,##0.00"/>
    <numFmt numFmtId="169" formatCode="0.0000%"/>
    <numFmt numFmtId="175" formatCode="#,##0.0"/>
    <numFmt numFmtId="176" formatCode="&quot;Bs.S&quot;#,##0.00"/>
    <numFmt numFmtId="177" formatCode="#,##0_ ;\-#,##0\ 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</cellStyleXfs>
  <cellXfs count="4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3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9" fillId="3" borderId="1" xfId="3" applyFont="1" applyBorder="1" applyAlignment="1">
      <alignment horizontal="left" vertical="center" wrapText="1"/>
    </xf>
    <xf numFmtId="0" fontId="9" fillId="3" borderId="1" xfId="3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10" fillId="4" borderId="1" xfId="4" applyFont="1" applyBorder="1" applyAlignment="1">
      <alignment horizontal="left" vertical="center" wrapText="1"/>
    </xf>
    <xf numFmtId="0" fontId="10" fillId="4" borderId="1" xfId="4" applyFont="1" applyBorder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4" fillId="2" borderId="1" xfId="0" applyFont="1" applyFill="1" applyBorder="1"/>
    <xf numFmtId="0" fontId="0" fillId="2" borderId="1" xfId="0" applyFont="1" applyFill="1" applyBorder="1"/>
    <xf numFmtId="166" fontId="0" fillId="2" borderId="1" xfId="0" applyNumberFormat="1" applyFill="1" applyBorder="1" applyAlignment="1">
      <alignment horizontal="center"/>
    </xf>
    <xf numFmtId="0" fontId="11" fillId="5" borderId="1" xfId="5" applyFont="1" applyBorder="1" applyAlignment="1">
      <alignment horizontal="left" vertical="center" wrapText="1"/>
    </xf>
    <xf numFmtId="0" fontId="11" fillId="5" borderId="1" xfId="5" applyFont="1" applyBorder="1" applyAlignment="1">
      <alignment horizontal="center" vertical="center" wrapText="1"/>
    </xf>
    <xf numFmtId="0" fontId="1" fillId="7" borderId="1" xfId="0" applyFont="1" applyFill="1" applyBorder="1"/>
    <xf numFmtId="166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65" fontId="1" fillId="7" borderId="1" xfId="0" applyNumberFormat="1" applyFont="1" applyFill="1" applyBorder="1" applyAlignment="1">
      <alignment horizontal="center"/>
    </xf>
    <xf numFmtId="3" fontId="1" fillId="7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center"/>
    </xf>
    <xf numFmtId="3" fontId="1" fillId="6" borderId="1" xfId="0" applyNumberFormat="1" applyFont="1" applyFill="1" applyBorder="1" applyAlignment="1">
      <alignment horizontal="center"/>
    </xf>
    <xf numFmtId="165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/>
    </xf>
    <xf numFmtId="166" fontId="1" fillId="6" borderId="1" xfId="0" applyNumberFormat="1" applyFont="1" applyFill="1" applyBorder="1" applyAlignment="1">
      <alignment horizontal="center"/>
    </xf>
    <xf numFmtId="10" fontId="1" fillId="6" borderId="1" xfId="0" applyNumberFormat="1" applyFont="1" applyFill="1" applyBorder="1" applyAlignment="1">
      <alignment horizontal="center"/>
    </xf>
    <xf numFmtId="10" fontId="1" fillId="7" borderId="1" xfId="2" applyNumberFormat="1" applyFont="1" applyFill="1" applyBorder="1" applyAlignment="1">
      <alignment horizontal="center"/>
    </xf>
    <xf numFmtId="175" fontId="1" fillId="7" borderId="1" xfId="0" applyNumberFormat="1" applyFont="1" applyFill="1" applyBorder="1" applyAlignment="1">
      <alignment horizontal="center"/>
    </xf>
    <xf numFmtId="175" fontId="1" fillId="6" borderId="1" xfId="0" applyNumberFormat="1" applyFont="1" applyFill="1" applyBorder="1" applyAlignment="1">
      <alignment horizontal="center"/>
    </xf>
    <xf numFmtId="176" fontId="11" fillId="5" borderId="1" xfId="5" applyNumberFormat="1" applyFont="1" applyBorder="1" applyAlignment="1">
      <alignment horizontal="center"/>
    </xf>
    <xf numFmtId="177" fontId="0" fillId="2" borderId="1" xfId="1" applyNumberFormat="1" applyFont="1" applyFill="1" applyBorder="1" applyAlignment="1">
      <alignment horizontal="center"/>
    </xf>
    <xf numFmtId="0" fontId="0" fillId="2" borderId="0" xfId="0" applyNumberFormat="1" applyFill="1" applyAlignment="1">
      <alignment horizontal="center"/>
    </xf>
    <xf numFmtId="0" fontId="11" fillId="5" borderId="1" xfId="5" applyNumberFormat="1" applyFont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169" fontId="0" fillId="2" borderId="0" xfId="0" applyNumberFormat="1" applyFill="1" applyAlignment="1">
      <alignment horizontal="center"/>
    </xf>
    <xf numFmtId="9" fontId="0" fillId="2" borderId="1" xfId="2" applyFon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2" fontId="0" fillId="2" borderId="0" xfId="0" applyNumberFormat="1" applyFill="1" applyAlignment="1">
      <alignment horizontal="center" vertical="center" wrapText="1"/>
    </xf>
  </cellXfs>
  <cellStyles count="6">
    <cellStyle name="Bueno" xfId="3" builtinId="26"/>
    <cellStyle name="Incorrecto" xfId="4" builtinId="27"/>
    <cellStyle name="Millares" xfId="1" builtinId="3"/>
    <cellStyle name="Neutral" xfId="5" builtinId="28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VE"/>
              <a:t>Proyección del</a:t>
            </a:r>
            <a:r>
              <a:rPr lang="es-VE" baseline="0"/>
              <a:t> crecimiento digital vs el tradicional</a:t>
            </a:r>
            <a:endParaRPr lang="es-VE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'Crecimiento tradicional vs dig.'!$E$5</c:f>
              <c:strCache>
                <c:ptCount val="1"/>
                <c:pt idx="0">
                  <c:v>Economía tradicional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invertIfNegative val="0"/>
          <c:val>
            <c:numRef>
              <c:f>'Crecimiento tradicional vs dig.'!$E$6:$E$34</c:f>
              <c:numCache>
                <c:formatCode>#,##0_ ;\-#,##0\ </c:formatCode>
                <c:ptCount val="29"/>
                <c:pt idx="0">
                  <c:v>95</c:v>
                </c:pt>
                <c:pt idx="1">
                  <c:v>97.874999999999986</c:v>
                </c:pt>
                <c:pt idx="2">
                  <c:v>100.79437499999997</c:v>
                </c:pt>
                <c:pt idx="3">
                  <c:v>103.75264687499997</c:v>
                </c:pt>
                <c:pt idx="4">
                  <c:v>106.74326685937496</c:v>
                </c:pt>
                <c:pt idx="5">
                  <c:v>109.75846821117182</c:v>
                </c:pt>
                <c:pt idx="6">
                  <c:v>112.78909998674641</c:v>
                </c:pt>
                <c:pt idx="7">
                  <c:v>115.82443954798906</c:v>
                </c:pt>
                <c:pt idx="8">
                  <c:v>118.85198112658853</c:v>
                </c:pt>
                <c:pt idx="9">
                  <c:v>121.85719743474147</c:v>
                </c:pt>
                <c:pt idx="10">
                  <c:v>124.82327093477005</c:v>
                </c:pt>
                <c:pt idx="11">
                  <c:v>127.7307909560262</c:v>
                </c:pt>
                <c:pt idx="12">
                  <c:v>130.55741237034371</c:v>
                </c:pt>
                <c:pt idx="13">
                  <c:v>133.27747100051943</c:v>
                </c:pt>
                <c:pt idx="14">
                  <c:v>135.861550332403</c:v>
                </c:pt>
                <c:pt idx="15">
                  <c:v>138.27599342176066</c:v>
                </c:pt>
                <c:pt idx="16">
                  <c:v>140.48235312271129</c:v>
                </c:pt>
                <c:pt idx="17">
                  <c:v>142.43677290459385</c:v>
                </c:pt>
                <c:pt idx="18">
                  <c:v>144.08928955666573</c:v>
                </c:pt>
                <c:pt idx="19">
                  <c:v>145.38304799161153</c:v>
                </c:pt>
                <c:pt idx="20">
                  <c:v>146.25341713433824</c:v>
                </c:pt>
                <c:pt idx="21">
                  <c:v>146.62699450493795</c:v>
                </c:pt>
                <c:pt idx="22">
                  <c:v>146.42048555487085</c:v>
                </c:pt>
                <c:pt idx="23">
                  <c:v>145.53944207183389</c:v>
                </c:pt>
                <c:pt idx="24">
                  <c:v>143.8768420072085</c:v>
                </c:pt>
                <c:pt idx="25">
                  <c:v>141.31149087317874</c:v>
                </c:pt>
                <c:pt idx="26">
                  <c:v>137.70622237392271</c:v>
                </c:pt>
                <c:pt idx="27">
                  <c:v>132.90587314221557</c:v>
                </c:pt>
                <c:pt idx="28">
                  <c:v>126.73500331054933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3-4107-A6A7-6E067C38A155}"/>
            </c:ext>
          </c:extLst>
        </c:ser>
        <c:ser>
          <c:idx val="2"/>
          <c:order val="2"/>
          <c:tx>
            <c:strRef>
              <c:f>'Crecimiento tradicional vs dig.'!$G$5</c:f>
              <c:strCache>
                <c:ptCount val="1"/>
                <c:pt idx="0">
                  <c:v>Economía digital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val>
            <c:numRef>
              <c:f>'Crecimiento tradicional vs dig.'!$G$6:$G$34</c:f>
              <c:numCache>
                <c:formatCode>#,##0_ ;\-#,##0\ </c:formatCode>
                <c:ptCount val="29"/>
                <c:pt idx="0">
                  <c:v>5</c:v>
                </c:pt>
                <c:pt idx="1">
                  <c:v>5.625</c:v>
                </c:pt>
                <c:pt idx="2">
                  <c:v>6.328125</c:v>
                </c:pt>
                <c:pt idx="3">
                  <c:v>7.119140625</c:v>
                </c:pt>
                <c:pt idx="4">
                  <c:v>8.009033203125</c:v>
                </c:pt>
                <c:pt idx="5">
                  <c:v>9.010162353515625</c:v>
                </c:pt>
                <c:pt idx="6">
                  <c:v>10.136432647705078</c:v>
                </c:pt>
                <c:pt idx="7">
                  <c:v>11.403486728668213</c:v>
                </c:pt>
                <c:pt idx="8">
                  <c:v>12.82892256975174</c:v>
                </c:pt>
                <c:pt idx="9">
                  <c:v>14.432537890970707</c:v>
                </c:pt>
                <c:pt idx="10">
                  <c:v>16.236605127342045</c:v>
                </c:pt>
                <c:pt idx="11">
                  <c:v>18.266180768259801</c:v>
                </c:pt>
                <c:pt idx="12">
                  <c:v>20.549453364292276</c:v>
                </c:pt>
                <c:pt idx="13">
                  <c:v>23.118135034828811</c:v>
                </c:pt>
                <c:pt idx="14">
                  <c:v>26.007901914182412</c:v>
                </c:pt>
                <c:pt idx="15">
                  <c:v>29.258889653455213</c:v>
                </c:pt>
                <c:pt idx="16">
                  <c:v>32.916250860137112</c:v>
                </c:pt>
                <c:pt idx="17">
                  <c:v>37.030782217654249</c:v>
                </c:pt>
                <c:pt idx="18">
                  <c:v>41.659629994861028</c:v>
                </c:pt>
                <c:pt idx="19">
                  <c:v>46.867083744218654</c:v>
                </c:pt>
                <c:pt idx="20">
                  <c:v>52.725469212245983</c:v>
                </c:pt>
                <c:pt idx="21">
                  <c:v>59.316152863776729</c:v>
                </c:pt>
                <c:pt idx="22">
                  <c:v>66.730671971748819</c:v>
                </c:pt>
                <c:pt idx="23">
                  <c:v>75.072005968217425</c:v>
                </c:pt>
                <c:pt idx="24">
                  <c:v>84.456006714244609</c:v>
                </c:pt>
                <c:pt idx="25">
                  <c:v>95.013007553525185</c:v>
                </c:pt>
                <c:pt idx="26">
                  <c:v>106.88963349771583</c:v>
                </c:pt>
                <c:pt idx="27">
                  <c:v>120.25083768493032</c:v>
                </c:pt>
                <c:pt idx="28">
                  <c:v>135.28219239554662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3-4107-A6A7-6E067C38A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3504048"/>
        <c:axId val="1583507792"/>
      </c:barChart>
      <c:lineChart>
        <c:grouping val="standard"/>
        <c:varyColors val="0"/>
        <c:ser>
          <c:idx val="0"/>
          <c:order val="0"/>
          <c:tx>
            <c:strRef>
              <c:f>'Crecimiento tradicional vs dig.'!$C$5</c:f>
              <c:strCache>
                <c:ptCount val="1"/>
                <c:pt idx="0">
                  <c:v>Economía 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'Crecimiento tradicional vs dig.'!$B$6:$B$34</c:f>
              <c:numCache>
                <c:formatCode>General</c:formatCode>
                <c:ptCount val="2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</c:numCache>
            </c:numRef>
          </c:cat>
          <c:val>
            <c:numRef>
              <c:f>'Crecimiento tradicional vs dig.'!$C$6:$C$34</c:f>
              <c:numCache>
                <c:formatCode>#,##0_ ;\-#,##0\ </c:formatCode>
                <c:ptCount val="29"/>
                <c:pt idx="0">
                  <c:v>100</c:v>
                </c:pt>
                <c:pt idx="1">
                  <c:v>103.49999999999999</c:v>
                </c:pt>
                <c:pt idx="2">
                  <c:v>107.12249999999997</c:v>
                </c:pt>
                <c:pt idx="3">
                  <c:v>110.87178749999997</c:v>
                </c:pt>
                <c:pt idx="4">
                  <c:v>114.75230006249996</c:v>
                </c:pt>
                <c:pt idx="5">
                  <c:v>118.76863056468744</c:v>
                </c:pt>
                <c:pt idx="6">
                  <c:v>122.92553263445149</c:v>
                </c:pt>
                <c:pt idx="7">
                  <c:v>127.22792627665727</c:v>
                </c:pt>
                <c:pt idx="8">
                  <c:v>131.68090369634027</c:v>
                </c:pt>
                <c:pt idx="9">
                  <c:v>136.28973532571217</c:v>
                </c:pt>
                <c:pt idx="10">
                  <c:v>141.0598760621121</c:v>
                </c:pt>
                <c:pt idx="11">
                  <c:v>145.996971724286</c:v>
                </c:pt>
                <c:pt idx="12">
                  <c:v>151.10686573463599</c:v>
                </c:pt>
                <c:pt idx="13">
                  <c:v>156.39560603534824</c:v>
                </c:pt>
                <c:pt idx="14">
                  <c:v>161.86945224658541</c:v>
                </c:pt>
                <c:pt idx="15">
                  <c:v>167.53488307521587</c:v>
                </c:pt>
                <c:pt idx="16">
                  <c:v>173.39860398284841</c:v>
                </c:pt>
                <c:pt idx="17">
                  <c:v>179.46755512224809</c:v>
                </c:pt>
                <c:pt idx="18">
                  <c:v>185.74891955152677</c:v>
                </c:pt>
                <c:pt idx="19">
                  <c:v>192.25013173583019</c:v>
                </c:pt>
                <c:pt idx="20">
                  <c:v>198.97888634658423</c:v>
                </c:pt>
                <c:pt idx="21">
                  <c:v>205.94314736871468</c:v>
                </c:pt>
                <c:pt idx="22">
                  <c:v>213.15115752661967</c:v>
                </c:pt>
                <c:pt idx="23">
                  <c:v>220.61144804005133</c:v>
                </c:pt>
                <c:pt idx="24">
                  <c:v>228.3328487214531</c:v>
                </c:pt>
                <c:pt idx="25">
                  <c:v>236.32449842670394</c:v>
                </c:pt>
                <c:pt idx="26">
                  <c:v>244.59585587163855</c:v>
                </c:pt>
                <c:pt idx="27">
                  <c:v>253.15671082714587</c:v>
                </c:pt>
                <c:pt idx="28">
                  <c:v>262.01719570609595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F3-4107-A6A7-6E067C38A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3504048"/>
        <c:axId val="1583507792"/>
      </c:lineChart>
      <c:catAx>
        <c:axId val="1583504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1583507792"/>
        <c:crosses val="autoZero"/>
        <c:auto val="1"/>
        <c:lblAlgn val="ctr"/>
        <c:lblOffset val="100"/>
        <c:noMultiLvlLbl val="0"/>
      </c:catAx>
      <c:valAx>
        <c:axId val="158350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158350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VE"/>
              <a:t>Proyección estructura</a:t>
            </a:r>
            <a:r>
              <a:rPr lang="es-VE" baseline="0"/>
              <a:t> digital vs tradicional</a:t>
            </a:r>
            <a:endParaRPr lang="es-VE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1"/>
          <c:order val="0"/>
          <c:tx>
            <c:strRef>
              <c:f>'Crecimiento tradicional vs dig.'!$E$5</c:f>
              <c:strCache>
                <c:ptCount val="1"/>
                <c:pt idx="0">
                  <c:v>Economía tradicional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invertIfNegative val="0"/>
          <c:cat>
            <c:numRef>
              <c:f>'Crecimiento tradicional vs dig.'!$B$6:$B$34</c:f>
              <c:numCache>
                <c:formatCode>General</c:formatCode>
                <c:ptCount val="2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</c:numCache>
            </c:numRef>
          </c:cat>
          <c:val>
            <c:numRef>
              <c:f>'Crecimiento tradicional vs dig.'!$E$6:$E$34</c:f>
              <c:numCache>
                <c:formatCode>#,##0_ ;\-#,##0\ </c:formatCode>
                <c:ptCount val="29"/>
                <c:pt idx="0">
                  <c:v>95</c:v>
                </c:pt>
                <c:pt idx="1">
                  <c:v>97.874999999999986</c:v>
                </c:pt>
                <c:pt idx="2">
                  <c:v>100.79437499999997</c:v>
                </c:pt>
                <c:pt idx="3">
                  <c:v>103.75264687499997</c:v>
                </c:pt>
                <c:pt idx="4">
                  <c:v>106.74326685937496</c:v>
                </c:pt>
                <c:pt idx="5">
                  <c:v>109.75846821117182</c:v>
                </c:pt>
                <c:pt idx="6">
                  <c:v>112.78909998674641</c:v>
                </c:pt>
                <c:pt idx="7">
                  <c:v>115.82443954798906</c:v>
                </c:pt>
                <c:pt idx="8">
                  <c:v>118.85198112658853</c:v>
                </c:pt>
                <c:pt idx="9">
                  <c:v>121.85719743474147</c:v>
                </c:pt>
                <c:pt idx="10">
                  <c:v>124.82327093477005</c:v>
                </c:pt>
                <c:pt idx="11">
                  <c:v>127.7307909560262</c:v>
                </c:pt>
                <c:pt idx="12">
                  <c:v>130.55741237034371</c:v>
                </c:pt>
                <c:pt idx="13">
                  <c:v>133.27747100051943</c:v>
                </c:pt>
                <c:pt idx="14">
                  <c:v>135.861550332403</c:v>
                </c:pt>
                <c:pt idx="15">
                  <c:v>138.27599342176066</c:v>
                </c:pt>
                <c:pt idx="16">
                  <c:v>140.48235312271129</c:v>
                </c:pt>
                <c:pt idx="17">
                  <c:v>142.43677290459385</c:v>
                </c:pt>
                <c:pt idx="18">
                  <c:v>144.08928955666573</c:v>
                </c:pt>
                <c:pt idx="19">
                  <c:v>145.38304799161153</c:v>
                </c:pt>
                <c:pt idx="20">
                  <c:v>146.25341713433824</c:v>
                </c:pt>
                <c:pt idx="21">
                  <c:v>146.62699450493795</c:v>
                </c:pt>
                <c:pt idx="22">
                  <c:v>146.42048555487085</c:v>
                </c:pt>
                <c:pt idx="23">
                  <c:v>145.53944207183389</c:v>
                </c:pt>
                <c:pt idx="24">
                  <c:v>143.8768420072085</c:v>
                </c:pt>
                <c:pt idx="25">
                  <c:v>141.31149087317874</c:v>
                </c:pt>
                <c:pt idx="26">
                  <c:v>137.70622237392271</c:v>
                </c:pt>
                <c:pt idx="27">
                  <c:v>132.90587314221557</c:v>
                </c:pt>
                <c:pt idx="28">
                  <c:v>126.73500331054933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05-4FF5-AB3A-18F63A38A2EF}"/>
            </c:ext>
          </c:extLst>
        </c:ser>
        <c:ser>
          <c:idx val="2"/>
          <c:order val="1"/>
          <c:tx>
            <c:strRef>
              <c:f>'Crecimiento tradicional vs dig.'!$G$5</c:f>
              <c:strCache>
                <c:ptCount val="1"/>
                <c:pt idx="0">
                  <c:v>Economía digital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cat>
            <c:numRef>
              <c:f>'Crecimiento tradicional vs dig.'!$B$6:$B$34</c:f>
              <c:numCache>
                <c:formatCode>General</c:formatCode>
                <c:ptCount val="29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  <c:pt idx="24">
                  <c:v>2046</c:v>
                </c:pt>
                <c:pt idx="25">
                  <c:v>2047</c:v>
                </c:pt>
                <c:pt idx="26">
                  <c:v>2048</c:v>
                </c:pt>
                <c:pt idx="27">
                  <c:v>2049</c:v>
                </c:pt>
                <c:pt idx="28">
                  <c:v>2050</c:v>
                </c:pt>
              </c:numCache>
            </c:numRef>
          </c:cat>
          <c:val>
            <c:numRef>
              <c:f>'Crecimiento tradicional vs dig.'!$G$6:$G$34</c:f>
              <c:numCache>
                <c:formatCode>#,##0_ ;\-#,##0\ </c:formatCode>
                <c:ptCount val="29"/>
                <c:pt idx="0">
                  <c:v>5</c:v>
                </c:pt>
                <c:pt idx="1">
                  <c:v>5.625</c:v>
                </c:pt>
                <c:pt idx="2">
                  <c:v>6.328125</c:v>
                </c:pt>
                <c:pt idx="3">
                  <c:v>7.119140625</c:v>
                </c:pt>
                <c:pt idx="4">
                  <c:v>8.009033203125</c:v>
                </c:pt>
                <c:pt idx="5">
                  <c:v>9.010162353515625</c:v>
                </c:pt>
                <c:pt idx="6">
                  <c:v>10.136432647705078</c:v>
                </c:pt>
                <c:pt idx="7">
                  <c:v>11.403486728668213</c:v>
                </c:pt>
                <c:pt idx="8">
                  <c:v>12.82892256975174</c:v>
                </c:pt>
                <c:pt idx="9">
                  <c:v>14.432537890970707</c:v>
                </c:pt>
                <c:pt idx="10">
                  <c:v>16.236605127342045</c:v>
                </c:pt>
                <c:pt idx="11">
                  <c:v>18.266180768259801</c:v>
                </c:pt>
                <c:pt idx="12">
                  <c:v>20.549453364292276</c:v>
                </c:pt>
                <c:pt idx="13">
                  <c:v>23.118135034828811</c:v>
                </c:pt>
                <c:pt idx="14">
                  <c:v>26.007901914182412</c:v>
                </c:pt>
                <c:pt idx="15">
                  <c:v>29.258889653455213</c:v>
                </c:pt>
                <c:pt idx="16">
                  <c:v>32.916250860137112</c:v>
                </c:pt>
                <c:pt idx="17">
                  <c:v>37.030782217654249</c:v>
                </c:pt>
                <c:pt idx="18">
                  <c:v>41.659629994861028</c:v>
                </c:pt>
                <c:pt idx="19">
                  <c:v>46.867083744218654</c:v>
                </c:pt>
                <c:pt idx="20">
                  <c:v>52.725469212245983</c:v>
                </c:pt>
                <c:pt idx="21">
                  <c:v>59.316152863776729</c:v>
                </c:pt>
                <c:pt idx="22">
                  <c:v>66.730671971748819</c:v>
                </c:pt>
                <c:pt idx="23">
                  <c:v>75.072005968217425</c:v>
                </c:pt>
                <c:pt idx="24">
                  <c:v>84.456006714244609</c:v>
                </c:pt>
                <c:pt idx="25">
                  <c:v>95.013007553525185</c:v>
                </c:pt>
                <c:pt idx="26">
                  <c:v>106.88963349771583</c:v>
                </c:pt>
                <c:pt idx="27">
                  <c:v>120.25083768493032</c:v>
                </c:pt>
                <c:pt idx="28">
                  <c:v>135.28219239554662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05-4FF5-AB3A-18F63A38A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3504048"/>
        <c:axId val="1583507792"/>
      </c:barChart>
      <c:catAx>
        <c:axId val="1583504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1583507792"/>
        <c:crosses val="autoZero"/>
        <c:auto val="1"/>
        <c:lblAlgn val="ctr"/>
        <c:lblOffset val="100"/>
        <c:noMultiLvlLbl val="0"/>
      </c:catAx>
      <c:valAx>
        <c:axId val="158350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VE"/>
          </a:p>
        </c:txPr>
        <c:crossAx val="158350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V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0" fmlaLink="$XFC$3" fmlaRange="$XFA$5:$XFA$204" noThreeD="1" sel="70" val="67"/>
</file>

<file path=xl/ctrlProps/ctrlProp2.xml><?xml version="1.0" encoding="utf-8"?>
<formControlPr xmlns="http://schemas.microsoft.com/office/spreadsheetml/2009/9/main" objectType="Drop" dropStyle="combo" dx="20" fmlaLink="$XFD$3" fmlaRange="$XFB$5:$XFB$204" noThreeD="1" sel="25" val="2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3</xdr:row>
          <xdr:rowOff>171450</xdr:rowOff>
        </xdr:from>
        <xdr:to>
          <xdr:col>13</xdr:col>
          <xdr:colOff>638175</xdr:colOff>
          <xdr:row>5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15</xdr:col>
          <xdr:colOff>19050</xdr:colOff>
          <xdr:row>3</xdr:row>
          <xdr:rowOff>171450</xdr:rowOff>
        </xdr:from>
        <xdr:ext cx="2143125" cy="238125"/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xdr:twoCellAnchor>
    <xdr:from>
      <xdr:col>9</xdr:col>
      <xdr:colOff>14285</xdr:colOff>
      <xdr:row>7</xdr:row>
      <xdr:rowOff>28575</xdr:rowOff>
    </xdr:from>
    <xdr:to>
      <xdr:col>18</xdr:col>
      <xdr:colOff>716285</xdr:colOff>
      <xdr:row>19</xdr:row>
      <xdr:rowOff>82575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19049</xdr:colOff>
      <xdr:row>21</xdr:row>
      <xdr:rowOff>114300</xdr:rowOff>
    </xdr:from>
    <xdr:to>
      <xdr:col>18</xdr:col>
      <xdr:colOff>721049</xdr:colOff>
      <xdr:row>33</xdr:row>
      <xdr:rowOff>168300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"/>
  <sheetViews>
    <sheetView tabSelected="1" zoomScale="115" zoomScaleNormal="115" workbookViewId="0">
      <selection activeCell="B2" sqref="B2:M2"/>
    </sheetView>
  </sheetViews>
  <sheetFormatPr baseColWidth="10" defaultRowHeight="15" x14ac:dyDescent="0.25"/>
  <cols>
    <col min="1" max="1" width="1.7109375" style="1" customWidth="1"/>
    <col min="2" max="2" width="42.42578125" style="1" bestFit="1" customWidth="1"/>
    <col min="3" max="5" width="11.7109375" style="2" customWidth="1"/>
    <col min="6" max="6" width="1.7109375" style="1" customWidth="1"/>
    <col min="7" max="7" width="48.42578125" style="1" bestFit="1" customWidth="1"/>
    <col min="8" max="9" width="9.7109375" style="1" customWidth="1"/>
    <col min="10" max="10" width="13.42578125" style="1" bestFit="1" customWidth="1"/>
    <col min="11" max="11" width="1.7109375" style="1" customWidth="1"/>
    <col min="12" max="12" width="48.42578125" style="1" bestFit="1" customWidth="1"/>
    <col min="13" max="13" width="9.7109375" style="1" customWidth="1"/>
    <col min="14" max="16384" width="11.42578125" style="1"/>
  </cols>
  <sheetData>
    <row r="1" spans="2:13" ht="9.9499999999999993" customHeight="1" x14ac:dyDescent="0.25"/>
    <row r="2" spans="2:13" ht="32.25" x14ac:dyDescent="0.5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2:13" ht="23.25" x14ac:dyDescent="0.35">
      <c r="B3" s="4" t="s">
        <v>44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5" spans="2:13" ht="15" customHeight="1" x14ac:dyDescent="0.25">
      <c r="B5" s="8" t="s">
        <v>1</v>
      </c>
      <c r="C5" s="9" t="s">
        <v>17</v>
      </c>
      <c r="D5" s="9" t="s">
        <v>18</v>
      </c>
      <c r="E5" s="9" t="s">
        <v>19</v>
      </c>
      <c r="G5" s="13" t="s">
        <v>1</v>
      </c>
      <c r="H5" s="14" t="s">
        <v>20</v>
      </c>
      <c r="I5" s="14" t="s">
        <v>18</v>
      </c>
      <c r="J5" s="14" t="s">
        <v>21</v>
      </c>
      <c r="L5" s="20" t="s">
        <v>1</v>
      </c>
      <c r="M5" s="21" t="s">
        <v>31</v>
      </c>
    </row>
    <row r="6" spans="2:13" x14ac:dyDescent="0.25">
      <c r="B6" s="8"/>
      <c r="C6" s="9"/>
      <c r="D6" s="9"/>
      <c r="E6" s="9"/>
      <c r="G6" s="13"/>
      <c r="H6" s="14"/>
      <c r="I6" s="14"/>
      <c r="J6" s="14"/>
      <c r="L6" s="20"/>
      <c r="M6" s="21"/>
    </row>
    <row r="7" spans="2:13" x14ac:dyDescent="0.25">
      <c r="B7" s="8"/>
      <c r="C7" s="9"/>
      <c r="D7" s="9"/>
      <c r="E7" s="9"/>
      <c r="G7" s="13"/>
      <c r="H7" s="14"/>
      <c r="I7" s="14"/>
      <c r="J7" s="14"/>
      <c r="L7" s="20"/>
      <c r="M7" s="21"/>
    </row>
    <row r="8" spans="2:13" x14ac:dyDescent="0.25">
      <c r="B8" s="22" t="s">
        <v>14</v>
      </c>
      <c r="C8" s="24">
        <f>+E8/D8</f>
        <v>46</v>
      </c>
      <c r="D8" s="24">
        <v>30</v>
      </c>
      <c r="E8" s="26">
        <f>+E9+E17</f>
        <v>1380</v>
      </c>
      <c r="G8" s="22" t="s">
        <v>16</v>
      </c>
      <c r="H8" s="25">
        <f>+J8/I8</f>
        <v>18.386666666666667</v>
      </c>
      <c r="I8" s="24">
        <v>30</v>
      </c>
      <c r="J8" s="25">
        <f>+J9+J17</f>
        <v>551.6</v>
      </c>
      <c r="L8" s="22" t="s">
        <v>16</v>
      </c>
      <c r="M8" s="23">
        <f>+H8/C8</f>
        <v>0.39971014492753626</v>
      </c>
    </row>
    <row r="9" spans="2:13" x14ac:dyDescent="0.25">
      <c r="B9" s="27" t="s">
        <v>9</v>
      </c>
      <c r="C9" s="28">
        <f>+SUM(C10:C16)</f>
        <v>14</v>
      </c>
      <c r="D9" s="28">
        <v>30</v>
      </c>
      <c r="E9" s="29">
        <f>+SUM(E10:E16)</f>
        <v>420</v>
      </c>
      <c r="G9" s="27" t="s">
        <v>10</v>
      </c>
      <c r="H9" s="30">
        <f>+J9/I9</f>
        <v>11.666666666666666</v>
      </c>
      <c r="I9" s="28">
        <v>30</v>
      </c>
      <c r="J9" s="31">
        <f>+SUM(J10:J11)</f>
        <v>350</v>
      </c>
      <c r="L9" s="27" t="s">
        <v>10</v>
      </c>
      <c r="M9" s="32">
        <f>+H9/C9</f>
        <v>0.83333333333333326</v>
      </c>
    </row>
    <row r="10" spans="2:13" x14ac:dyDescent="0.25">
      <c r="B10" s="10" t="s">
        <v>2</v>
      </c>
      <c r="C10" s="11">
        <f>+E10/D10</f>
        <v>4</v>
      </c>
      <c r="D10" s="11">
        <v>30</v>
      </c>
      <c r="E10" s="12">
        <v>120</v>
      </c>
      <c r="G10" s="17" t="s">
        <v>11</v>
      </c>
      <c r="H10" s="15">
        <f>+J10/I10</f>
        <v>10</v>
      </c>
      <c r="I10" s="11">
        <v>30</v>
      </c>
      <c r="J10" s="16">
        <v>300</v>
      </c>
      <c r="L10" s="17" t="s">
        <v>11</v>
      </c>
      <c r="M10" s="19">
        <f>+H10/C9</f>
        <v>0.7142857142857143</v>
      </c>
    </row>
    <row r="11" spans="2:13" x14ac:dyDescent="0.25">
      <c r="B11" s="10" t="s">
        <v>3</v>
      </c>
      <c r="C11" s="11">
        <f t="shared" ref="C11:C16" si="0">+E11/D11</f>
        <v>2</v>
      </c>
      <c r="D11" s="11">
        <v>30</v>
      </c>
      <c r="E11" s="12">
        <v>60</v>
      </c>
      <c r="G11" s="18" t="s">
        <v>12</v>
      </c>
      <c r="H11" s="15">
        <f>+J11/I11</f>
        <v>1.6666666666666667</v>
      </c>
      <c r="I11" s="11">
        <v>30</v>
      </c>
      <c r="J11" s="15">
        <v>50</v>
      </c>
      <c r="L11" s="18" t="s">
        <v>12</v>
      </c>
      <c r="M11" s="19">
        <f>+H11/C9</f>
        <v>0.11904761904761905</v>
      </c>
    </row>
    <row r="12" spans="2:13" x14ac:dyDescent="0.25">
      <c r="B12" s="10" t="s">
        <v>5</v>
      </c>
      <c r="C12" s="11">
        <f t="shared" si="0"/>
        <v>2</v>
      </c>
      <c r="D12" s="11">
        <v>30</v>
      </c>
      <c r="E12" s="12">
        <v>60</v>
      </c>
      <c r="G12" s="18" t="s">
        <v>22</v>
      </c>
      <c r="H12" s="15" t="s">
        <v>23</v>
      </c>
      <c r="I12" s="11" t="s">
        <v>23</v>
      </c>
      <c r="J12" s="15" t="s">
        <v>23</v>
      </c>
      <c r="L12" s="18" t="s">
        <v>22</v>
      </c>
      <c r="M12" s="15" t="s">
        <v>23</v>
      </c>
    </row>
    <row r="13" spans="2:13" x14ac:dyDescent="0.25">
      <c r="B13" s="10" t="s">
        <v>6</v>
      </c>
      <c r="C13" s="11">
        <f t="shared" si="0"/>
        <v>1</v>
      </c>
      <c r="D13" s="11">
        <v>30</v>
      </c>
      <c r="E13" s="12">
        <v>30</v>
      </c>
      <c r="G13" s="18" t="s">
        <v>22</v>
      </c>
      <c r="H13" s="15" t="s">
        <v>23</v>
      </c>
      <c r="I13" s="11" t="s">
        <v>23</v>
      </c>
      <c r="J13" s="15" t="s">
        <v>23</v>
      </c>
      <c r="L13" s="18" t="s">
        <v>22</v>
      </c>
      <c r="M13" s="15" t="s">
        <v>23</v>
      </c>
    </row>
    <row r="14" spans="2:13" x14ac:dyDescent="0.25">
      <c r="B14" s="10" t="s">
        <v>7</v>
      </c>
      <c r="C14" s="11">
        <f t="shared" si="0"/>
        <v>2</v>
      </c>
      <c r="D14" s="11">
        <v>30</v>
      </c>
      <c r="E14" s="12">
        <v>60</v>
      </c>
      <c r="G14" s="18" t="s">
        <v>22</v>
      </c>
      <c r="H14" s="15" t="s">
        <v>23</v>
      </c>
      <c r="I14" s="11" t="s">
        <v>23</v>
      </c>
      <c r="J14" s="15" t="s">
        <v>23</v>
      </c>
      <c r="L14" s="18" t="s">
        <v>22</v>
      </c>
      <c r="M14" s="15" t="s">
        <v>23</v>
      </c>
    </row>
    <row r="15" spans="2:13" x14ac:dyDescent="0.25">
      <c r="B15" s="10" t="s">
        <v>4</v>
      </c>
      <c r="C15" s="11">
        <f t="shared" si="0"/>
        <v>3</v>
      </c>
      <c r="D15" s="11">
        <v>30</v>
      </c>
      <c r="E15" s="12">
        <v>90</v>
      </c>
      <c r="G15" s="18" t="s">
        <v>22</v>
      </c>
      <c r="H15" s="15" t="s">
        <v>23</v>
      </c>
      <c r="I15" s="11" t="s">
        <v>23</v>
      </c>
      <c r="J15" s="15" t="s">
        <v>23</v>
      </c>
      <c r="L15" s="18" t="s">
        <v>22</v>
      </c>
      <c r="M15" s="15" t="s">
        <v>23</v>
      </c>
    </row>
    <row r="16" spans="2:13" x14ac:dyDescent="0.25">
      <c r="B16" s="10" t="s">
        <v>8</v>
      </c>
      <c r="C16" s="11">
        <f t="shared" si="0"/>
        <v>0</v>
      </c>
      <c r="D16" s="11">
        <v>30</v>
      </c>
      <c r="E16" s="12">
        <v>0</v>
      </c>
      <c r="G16" s="18" t="s">
        <v>22</v>
      </c>
      <c r="H16" s="15" t="s">
        <v>23</v>
      </c>
      <c r="I16" s="11" t="s">
        <v>23</v>
      </c>
      <c r="J16" s="15" t="s">
        <v>23</v>
      </c>
      <c r="L16" s="18" t="s">
        <v>22</v>
      </c>
      <c r="M16" s="15" t="s">
        <v>23</v>
      </c>
    </row>
    <row r="17" spans="2:13" x14ac:dyDescent="0.25">
      <c r="B17" s="27" t="s">
        <v>13</v>
      </c>
      <c r="C17" s="28">
        <f>+SUM(C18:C24)</f>
        <v>32</v>
      </c>
      <c r="D17" s="28">
        <v>30</v>
      </c>
      <c r="E17" s="29">
        <f>+SUM(E18:E24)</f>
        <v>960</v>
      </c>
      <c r="G17" s="27" t="s">
        <v>15</v>
      </c>
      <c r="H17" s="30">
        <f>+SUM(H18:H24)</f>
        <v>6.7200000000000006</v>
      </c>
      <c r="I17" s="28">
        <v>30</v>
      </c>
      <c r="J17" s="30">
        <f>+SUM(J18:J24)</f>
        <v>201.6</v>
      </c>
      <c r="L17" s="27" t="s">
        <v>15</v>
      </c>
      <c r="M17" s="32">
        <f>+H17/C17</f>
        <v>0.21000000000000002</v>
      </c>
    </row>
    <row r="18" spans="2:13" x14ac:dyDescent="0.25">
      <c r="B18" s="10" t="s">
        <v>2</v>
      </c>
      <c r="C18" s="11">
        <f>+E18/D18</f>
        <v>7</v>
      </c>
      <c r="D18" s="11">
        <v>30</v>
      </c>
      <c r="E18" s="12">
        <v>210</v>
      </c>
      <c r="G18" s="10" t="s">
        <v>2</v>
      </c>
      <c r="H18" s="15">
        <f>+J18/I18</f>
        <v>1.05</v>
      </c>
      <c r="I18" s="11">
        <v>30</v>
      </c>
      <c r="J18" s="15">
        <f>+E18*0.15</f>
        <v>31.5</v>
      </c>
      <c r="L18" s="10" t="s">
        <v>2</v>
      </c>
      <c r="M18" s="19">
        <f>+H18/C18</f>
        <v>0.15</v>
      </c>
    </row>
    <row r="19" spans="2:13" x14ac:dyDescent="0.25">
      <c r="B19" s="10" t="s">
        <v>3</v>
      </c>
      <c r="C19" s="11">
        <f t="shared" ref="C19:C24" si="1">+E19/D19</f>
        <v>5</v>
      </c>
      <c r="D19" s="11">
        <v>30</v>
      </c>
      <c r="E19" s="12">
        <v>150</v>
      </c>
      <c r="G19" s="10" t="s">
        <v>3</v>
      </c>
      <c r="H19" s="15">
        <f t="shared" ref="H19:H24" si="2">+J19/I19</f>
        <v>0.85000000000000009</v>
      </c>
      <c r="I19" s="11">
        <v>30</v>
      </c>
      <c r="J19" s="15">
        <f>+E19*0.17</f>
        <v>25.500000000000004</v>
      </c>
      <c r="L19" s="10" t="s">
        <v>3</v>
      </c>
      <c r="M19" s="19">
        <f>+H19/C19</f>
        <v>0.17</v>
      </c>
    </row>
    <row r="20" spans="2:13" x14ac:dyDescent="0.25">
      <c r="B20" s="10" t="s">
        <v>5</v>
      </c>
      <c r="C20" s="11">
        <f t="shared" si="1"/>
        <v>5</v>
      </c>
      <c r="D20" s="11">
        <v>30</v>
      </c>
      <c r="E20" s="12">
        <v>150</v>
      </c>
      <c r="G20" s="10" t="s">
        <v>5</v>
      </c>
      <c r="H20" s="15">
        <f t="shared" si="2"/>
        <v>1</v>
      </c>
      <c r="I20" s="11">
        <v>30</v>
      </c>
      <c r="J20" s="15">
        <f>+E20*0.2</f>
        <v>30</v>
      </c>
      <c r="L20" s="10" t="s">
        <v>5</v>
      </c>
      <c r="M20" s="19">
        <f>+H20/C20</f>
        <v>0.2</v>
      </c>
    </row>
    <row r="21" spans="2:13" x14ac:dyDescent="0.25">
      <c r="B21" s="10" t="s">
        <v>6</v>
      </c>
      <c r="C21" s="11">
        <f t="shared" si="1"/>
        <v>4</v>
      </c>
      <c r="D21" s="11">
        <v>30</v>
      </c>
      <c r="E21" s="12">
        <v>120</v>
      </c>
      <c r="G21" s="10" t="s">
        <v>6</v>
      </c>
      <c r="H21" s="15">
        <f t="shared" si="2"/>
        <v>1.4</v>
      </c>
      <c r="I21" s="11">
        <v>30</v>
      </c>
      <c r="J21" s="15">
        <f>+E21*0.35</f>
        <v>42</v>
      </c>
      <c r="L21" s="10" t="s">
        <v>6</v>
      </c>
      <c r="M21" s="19">
        <f>+H21/C21</f>
        <v>0.35</v>
      </c>
    </row>
    <row r="22" spans="2:13" x14ac:dyDescent="0.25">
      <c r="B22" s="10" t="s">
        <v>7</v>
      </c>
      <c r="C22" s="11">
        <f t="shared" si="1"/>
        <v>5</v>
      </c>
      <c r="D22" s="11">
        <v>30</v>
      </c>
      <c r="E22" s="12">
        <v>150</v>
      </c>
      <c r="G22" s="10" t="s">
        <v>7</v>
      </c>
      <c r="H22" s="15">
        <f t="shared" si="2"/>
        <v>1.1000000000000001</v>
      </c>
      <c r="I22" s="11">
        <v>30</v>
      </c>
      <c r="J22" s="15">
        <f>+E22*0.22</f>
        <v>33</v>
      </c>
      <c r="L22" s="10" t="s">
        <v>7</v>
      </c>
      <c r="M22" s="19">
        <f>+H22/C22</f>
        <v>0.22000000000000003</v>
      </c>
    </row>
    <row r="23" spans="2:13" x14ac:dyDescent="0.25">
      <c r="B23" s="10" t="s">
        <v>4</v>
      </c>
      <c r="C23" s="11">
        <f t="shared" si="1"/>
        <v>6</v>
      </c>
      <c r="D23" s="11">
        <v>30</v>
      </c>
      <c r="E23" s="12">
        <v>180</v>
      </c>
      <c r="G23" s="10" t="s">
        <v>4</v>
      </c>
      <c r="H23" s="15">
        <f t="shared" si="2"/>
        <v>1.32</v>
      </c>
      <c r="I23" s="11">
        <v>30</v>
      </c>
      <c r="J23" s="15">
        <f>+E23*0.22</f>
        <v>39.6</v>
      </c>
      <c r="L23" s="10" t="s">
        <v>4</v>
      </c>
      <c r="M23" s="19">
        <f>+H23/C23</f>
        <v>0.22</v>
      </c>
    </row>
    <row r="24" spans="2:13" x14ac:dyDescent="0.25">
      <c r="B24" s="10" t="s">
        <v>8</v>
      </c>
      <c r="C24" s="11">
        <f t="shared" si="1"/>
        <v>0</v>
      </c>
      <c r="D24" s="11">
        <v>30</v>
      </c>
      <c r="E24" s="12">
        <v>0</v>
      </c>
      <c r="G24" s="10" t="s">
        <v>8</v>
      </c>
      <c r="H24" s="15">
        <f t="shared" si="2"/>
        <v>0</v>
      </c>
      <c r="I24" s="11">
        <v>30</v>
      </c>
      <c r="J24" s="15">
        <v>0</v>
      </c>
      <c r="L24" s="10" t="s">
        <v>8</v>
      </c>
      <c r="M24" s="19">
        <v>0</v>
      </c>
    </row>
    <row r="25" spans="2:13" x14ac:dyDescent="0.25">
      <c r="E25" s="5"/>
    </row>
    <row r="26" spans="2:13" ht="15" customHeight="1" x14ac:dyDescent="0.25">
      <c r="B26" s="8" t="s">
        <v>1</v>
      </c>
      <c r="C26" s="9" t="s">
        <v>25</v>
      </c>
      <c r="D26" s="9" t="s">
        <v>18</v>
      </c>
      <c r="E26" s="9" t="s">
        <v>26</v>
      </c>
      <c r="G26" s="8" t="s">
        <v>1</v>
      </c>
      <c r="H26" s="9" t="s">
        <v>30</v>
      </c>
      <c r="I26" s="9" t="s">
        <v>32</v>
      </c>
      <c r="J26" s="9" t="s">
        <v>24</v>
      </c>
      <c r="L26" s="8" t="s">
        <v>1</v>
      </c>
      <c r="M26" s="9" t="s">
        <v>33</v>
      </c>
    </row>
    <row r="27" spans="2:13" x14ac:dyDescent="0.25">
      <c r="B27" s="8"/>
      <c r="C27" s="9"/>
      <c r="D27" s="9"/>
      <c r="E27" s="9"/>
      <c r="G27" s="8"/>
      <c r="H27" s="9"/>
      <c r="I27" s="9"/>
      <c r="J27" s="9"/>
      <c r="L27" s="8"/>
      <c r="M27" s="9"/>
    </row>
    <row r="28" spans="2:13" x14ac:dyDescent="0.25">
      <c r="B28" s="8"/>
      <c r="C28" s="9"/>
      <c r="D28" s="9"/>
      <c r="E28" s="9"/>
      <c r="G28" s="8"/>
      <c r="H28" s="9"/>
      <c r="I28" s="9"/>
      <c r="J28" s="9"/>
      <c r="L28" s="8"/>
      <c r="M28" s="9"/>
    </row>
    <row r="29" spans="2:13" x14ac:dyDescent="0.25">
      <c r="B29" s="22" t="s">
        <v>27</v>
      </c>
      <c r="C29" s="34">
        <f>+E29/E8</f>
        <v>3.045217391304348E-2</v>
      </c>
      <c r="D29" s="24">
        <v>30</v>
      </c>
      <c r="E29" s="26">
        <f>+E30+E31</f>
        <v>42.024000000000001</v>
      </c>
      <c r="G29" s="22" t="s">
        <v>27</v>
      </c>
      <c r="H29" s="23">
        <f>+J29/E29</f>
        <v>144.99714448886351</v>
      </c>
      <c r="I29" s="23">
        <f>+H29*C29</f>
        <v>4.4154782608695653</v>
      </c>
      <c r="J29" s="23">
        <f>+J30+J31</f>
        <v>6093.3600000000006</v>
      </c>
      <c r="L29" s="22" t="s">
        <v>27</v>
      </c>
      <c r="M29" s="35">
        <f>+I29/M8</f>
        <v>11.046700507614213</v>
      </c>
    </row>
    <row r="30" spans="2:13" x14ac:dyDescent="0.25">
      <c r="B30" s="27" t="s">
        <v>28</v>
      </c>
      <c r="C30" s="33">
        <v>0.05</v>
      </c>
      <c r="D30" s="28">
        <v>30</v>
      </c>
      <c r="E30" s="29">
        <f>+C30*E9</f>
        <v>21</v>
      </c>
      <c r="G30" s="27" t="s">
        <v>28</v>
      </c>
      <c r="H30" s="32">
        <v>150</v>
      </c>
      <c r="I30" s="32">
        <f>+H30*C30</f>
        <v>7.5</v>
      </c>
      <c r="J30" s="32">
        <f>+H30*E30</f>
        <v>3150</v>
      </c>
      <c r="L30" s="27" t="s">
        <v>28</v>
      </c>
      <c r="M30" s="36">
        <f t="shared" ref="M30:M31" si="3">+I30/M9</f>
        <v>9</v>
      </c>
    </row>
    <row r="31" spans="2:13" x14ac:dyDescent="0.25">
      <c r="B31" s="27" t="s">
        <v>29</v>
      </c>
      <c r="C31" s="33">
        <v>2.1899999999999999E-2</v>
      </c>
      <c r="D31" s="28">
        <v>30</v>
      </c>
      <c r="E31" s="29">
        <f>+C31*E17</f>
        <v>21.024000000000001</v>
      </c>
      <c r="G31" s="27" t="s">
        <v>29</v>
      </c>
      <c r="H31" s="32">
        <v>140</v>
      </c>
      <c r="I31" s="32">
        <f>+H31*C31</f>
        <v>3.0659999999999998</v>
      </c>
      <c r="J31" s="32">
        <f>+H31*E31</f>
        <v>2943.36</v>
      </c>
      <c r="L31" s="27" t="s">
        <v>29</v>
      </c>
      <c r="M31" s="36">
        <f t="shared" si="3"/>
        <v>4.2923999999999998</v>
      </c>
    </row>
    <row r="38" spans="8:10" x14ac:dyDescent="0.25">
      <c r="H38" s="2"/>
      <c r="I38" s="2"/>
      <c r="J38" s="2"/>
    </row>
    <row r="39" spans="8:10" x14ac:dyDescent="0.25">
      <c r="H39" s="2"/>
      <c r="I39" s="2"/>
      <c r="J39" s="2"/>
    </row>
    <row r="40" spans="8:10" x14ac:dyDescent="0.25">
      <c r="H40" s="2"/>
      <c r="I40" s="2"/>
      <c r="J40" s="2"/>
    </row>
  </sheetData>
  <mergeCells count="22">
    <mergeCell ref="M26:M28"/>
    <mergeCell ref="G26:G28"/>
    <mergeCell ref="H26:H28"/>
    <mergeCell ref="I26:I28"/>
    <mergeCell ref="J26:J28"/>
    <mergeCell ref="L26:L28"/>
    <mergeCell ref="B26:B28"/>
    <mergeCell ref="C26:C28"/>
    <mergeCell ref="D26:D28"/>
    <mergeCell ref="E26:E28"/>
    <mergeCell ref="B2:M2"/>
    <mergeCell ref="B3:M3"/>
    <mergeCell ref="B5:B7"/>
    <mergeCell ref="C5:C7"/>
    <mergeCell ref="D5:D7"/>
    <mergeCell ref="E5:E7"/>
    <mergeCell ref="G5:G7"/>
    <mergeCell ref="H5:H7"/>
    <mergeCell ref="I5:I7"/>
    <mergeCell ref="J5:J7"/>
    <mergeCell ref="L5:L7"/>
    <mergeCell ref="M5:M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XFD256"/>
  <sheetViews>
    <sheetView zoomScale="110" zoomScaleNormal="110" workbookViewId="0">
      <selection activeCell="B2" sqref="B2:H2"/>
    </sheetView>
  </sheetViews>
  <sheetFormatPr baseColWidth="10" defaultRowHeight="15" x14ac:dyDescent="0.25"/>
  <cols>
    <col min="1" max="1" width="3.7109375" style="2" customWidth="1"/>
    <col min="2" max="2" width="5" style="39" bestFit="1" customWidth="1"/>
    <col min="3" max="3" width="21" style="2" customWidth="1"/>
    <col min="4" max="4" width="5.5703125" style="2" bestFit="1" customWidth="1"/>
    <col min="5" max="5" width="21" style="2" customWidth="1"/>
    <col min="6" max="6" width="5.5703125" style="2" bestFit="1" customWidth="1"/>
    <col min="7" max="7" width="21" style="2" customWidth="1"/>
    <col min="8" max="8" width="5.5703125" style="2" bestFit="1" customWidth="1"/>
    <col min="9" max="9" width="3.7109375" style="2" customWidth="1"/>
    <col min="10" max="16384" width="11.42578125" style="2"/>
  </cols>
  <sheetData>
    <row r="1" spans="2:18 16380:16384" ht="9.9499999999999993" customHeight="1" x14ac:dyDescent="0.25">
      <c r="XFC1" s="2" t="s">
        <v>40</v>
      </c>
      <c r="XFD1" s="2" t="s">
        <v>41</v>
      </c>
    </row>
    <row r="2" spans="2:18 16380:16384" ht="32.25" customHeight="1" x14ac:dyDescent="0.5">
      <c r="B2" s="7" t="s">
        <v>38</v>
      </c>
      <c r="C2" s="7"/>
      <c r="D2" s="7"/>
      <c r="E2" s="7"/>
      <c r="F2" s="7"/>
      <c r="G2" s="7"/>
      <c r="H2" s="7"/>
      <c r="I2" s="6"/>
      <c r="J2" s="6"/>
      <c r="L2" s="42" t="s">
        <v>39</v>
      </c>
      <c r="M2" s="42"/>
      <c r="N2" s="42"/>
      <c r="P2" s="42" t="s">
        <v>42</v>
      </c>
      <c r="Q2" s="42"/>
      <c r="R2" s="42"/>
      <c r="XFC2" s="44">
        <f>+VLOOKUP(XFC3,XEZ5:XFB204,2,0)</f>
        <v>3.5000000000000024E-2</v>
      </c>
      <c r="XFD2" s="44">
        <f>+VLOOKUP(XFD3,XEZ5:XFB204,3,0)</f>
        <v>0.12500000000000008</v>
      </c>
    </row>
    <row r="3" spans="2:18 16380:16384" ht="15" customHeight="1" x14ac:dyDescent="0.25">
      <c r="L3" s="42"/>
      <c r="M3" s="42"/>
      <c r="N3" s="42"/>
      <c r="P3" s="42"/>
      <c r="Q3" s="42"/>
      <c r="R3" s="42"/>
      <c r="XFC3" s="2">
        <v>70</v>
      </c>
      <c r="XFD3" s="2">
        <v>25</v>
      </c>
    </row>
    <row r="4" spans="2:18 16380:16384" ht="15" customHeight="1" x14ac:dyDescent="0.25">
      <c r="L4" s="43"/>
      <c r="M4" s="43"/>
      <c r="N4" s="43"/>
      <c r="P4" s="43"/>
      <c r="Q4" s="43"/>
      <c r="R4" s="43"/>
    </row>
    <row r="5" spans="2:18 16380:16384" x14ac:dyDescent="0.25">
      <c r="B5" s="40" t="s">
        <v>37</v>
      </c>
      <c r="C5" s="37" t="s">
        <v>34</v>
      </c>
      <c r="D5" s="37" t="s">
        <v>43</v>
      </c>
      <c r="E5" s="37" t="s">
        <v>35</v>
      </c>
      <c r="F5" s="37" t="s">
        <v>43</v>
      </c>
      <c r="G5" s="37" t="s">
        <v>36</v>
      </c>
      <c r="H5" s="37" t="s">
        <v>43</v>
      </c>
      <c r="I5" s="46"/>
      <c r="J5" s="46"/>
      <c r="XFB5" s="2">
        <v>1</v>
      </c>
      <c r="XFC5" s="44">
        <v>5.0000000000000001E-4</v>
      </c>
      <c r="XFD5" s="44">
        <f>+XFC5*10</f>
        <v>5.0000000000000001E-3</v>
      </c>
    </row>
    <row r="6" spans="2:18 16380:16384" x14ac:dyDescent="0.25">
      <c r="B6" s="41">
        <v>2022</v>
      </c>
      <c r="C6" s="38">
        <v>100</v>
      </c>
      <c r="D6" s="45">
        <f>+IFERROR(C6/$C6,"n.a")</f>
        <v>1</v>
      </c>
      <c r="E6" s="38">
        <f>+C6-G6</f>
        <v>95</v>
      </c>
      <c r="F6" s="45">
        <f>+IFERROR(E6/$C6,"n.a")</f>
        <v>0.95</v>
      </c>
      <c r="G6" s="38">
        <v>5</v>
      </c>
      <c r="H6" s="45">
        <f>+IFERROR(G6/$C6,"n.a")</f>
        <v>0.05</v>
      </c>
      <c r="I6" s="46"/>
      <c r="J6" s="46"/>
      <c r="XFB6" s="2">
        <f>+XFB5+1</f>
        <v>2</v>
      </c>
      <c r="XFC6" s="44">
        <f>+XFC5+0.05%</f>
        <v>1E-3</v>
      </c>
      <c r="XFD6" s="44">
        <f t="shared" ref="XFB6:XFD69" si="0">+XFC6*10</f>
        <v>0.01</v>
      </c>
    </row>
    <row r="7" spans="2:18 16380:16384" x14ac:dyDescent="0.25">
      <c r="B7" s="41">
        <f>+B6+1</f>
        <v>2023</v>
      </c>
      <c r="C7" s="38">
        <f>IFERROR(IF(C6*(1+$XFC$2)-G6*(1+$XFD$2)&lt;0,"reduce la tasa",C6*(1+$XFC$2)),"reduce la tasa")</f>
        <v>103.49999999999999</v>
      </c>
      <c r="D7" s="45">
        <f t="shared" ref="D7:F34" si="1">+IFERROR(C7/$C7,"n.a")</f>
        <v>1</v>
      </c>
      <c r="E7" s="38">
        <f>IFERROR(IF(C6*(1+$XFC$2)-G6*(1+$XFD$2)&lt;0,"reduce la tasa",C7-G7),"reduce la tasa")</f>
        <v>97.874999999999986</v>
      </c>
      <c r="F7" s="45">
        <f t="shared" si="1"/>
        <v>0.94565217391304346</v>
      </c>
      <c r="G7" s="38">
        <f>IFERROR(IF(C6*(1+$XFC$2)-G6*(1+$XFD$2)&lt;0,"reduce la tasa",G6*(1+$XFD$2)),"reduce la tasa")</f>
        <v>5.625</v>
      </c>
      <c r="H7" s="45">
        <f t="shared" ref="H7" si="2">+IFERROR(G7/$C7,"n.a")</f>
        <v>5.4347826086956527E-2</v>
      </c>
      <c r="XEZ7" s="2">
        <f>+XFB6+1</f>
        <v>3</v>
      </c>
      <c r="XFA7" s="44">
        <f>+XFC6+0.05%</f>
        <v>1.5E-3</v>
      </c>
      <c r="XFB7" s="44">
        <f t="shared" si="0"/>
        <v>1.4999999999999999E-2</v>
      </c>
    </row>
    <row r="8" spans="2:18 16380:16384" x14ac:dyDescent="0.25">
      <c r="B8" s="41">
        <f>+B7+1</f>
        <v>2024</v>
      </c>
      <c r="C8" s="38">
        <f>IFERROR(IF(C7*(1+$XFC$2)-G7*(1+$XFD$2)&lt;0,"reduce la tasa",C7*(1+$XFC$2)),"reduce la tasa")</f>
        <v>107.12249999999997</v>
      </c>
      <c r="D8" s="45">
        <f t="shared" si="1"/>
        <v>1</v>
      </c>
      <c r="E8" s="38">
        <f>IFERROR(IF(C7*(1+$XFC$2)-G7*(1+$XFD$2)&lt;0,"reduce la tasa",C8-G8),"reduce la tasa")</f>
        <v>100.79437499999997</v>
      </c>
      <c r="F8" s="45">
        <f t="shared" si="1"/>
        <v>0.9409262759924385</v>
      </c>
      <c r="G8" s="38">
        <f>IFERROR(IF(C7*(1+$XFC$2)-G7*(1+$XFD$2)&lt;0,"reduce la tasa",G7*(1+$XFD$2)),"reduce la tasa")</f>
        <v>6.328125</v>
      </c>
      <c r="H8" s="45">
        <f t="shared" ref="H8" si="3">+IFERROR(G8/$C8,"n.a")</f>
        <v>5.9073724007561453E-2</v>
      </c>
      <c r="XEZ8" s="2">
        <f t="shared" ref="XEZ8:XEZ70" si="4">+XEZ7+1</f>
        <v>4</v>
      </c>
      <c r="XFA8" s="44">
        <f t="shared" ref="XFA8:XFA70" si="5">+XFA7+0.05%</f>
        <v>2E-3</v>
      </c>
      <c r="XFB8" s="44">
        <f t="shared" si="0"/>
        <v>0.02</v>
      </c>
    </row>
    <row r="9" spans="2:18 16380:16384" x14ac:dyDescent="0.25">
      <c r="B9" s="41">
        <f t="shared" ref="B9:B24" si="6">+B8+1</f>
        <v>2025</v>
      </c>
      <c r="C9" s="38">
        <f>IFERROR(IF(C8*(1+$XFC$2)-G8*(1+$XFD$2)&lt;0,"reduce la tasa",C8*(1+$XFC$2)),"reduce la tasa")</f>
        <v>110.87178749999997</v>
      </c>
      <c r="D9" s="45">
        <f t="shared" si="1"/>
        <v>1</v>
      </c>
      <c r="E9" s="38">
        <f>IFERROR(IF(C8*(1+$XFC$2)-G8*(1+$XFD$2)&lt;0,"reduce la tasa",C9-G9),"reduce la tasa")</f>
        <v>103.75264687499997</v>
      </c>
      <c r="F9" s="45">
        <f t="shared" si="1"/>
        <v>0.9357894304265636</v>
      </c>
      <c r="G9" s="38">
        <f>IFERROR(IF(C8*(1+$XFC$2)-G8*(1+$XFD$2)&lt;0,"reduce la tasa",G8*(1+$XFD$2)),"reduce la tasa")</f>
        <v>7.119140625</v>
      </c>
      <c r="H9" s="45">
        <f t="shared" ref="H9" si="7">+IFERROR(G9/$C9,"n.a")</f>
        <v>6.4210569573436363E-2</v>
      </c>
      <c r="XEZ9" s="2">
        <f t="shared" si="4"/>
        <v>5</v>
      </c>
      <c r="XFA9" s="44">
        <f t="shared" si="5"/>
        <v>2.5000000000000001E-3</v>
      </c>
      <c r="XFB9" s="44">
        <f t="shared" si="0"/>
        <v>2.5000000000000001E-2</v>
      </c>
    </row>
    <row r="10" spans="2:18 16380:16384" x14ac:dyDescent="0.25">
      <c r="B10" s="41">
        <f t="shared" si="6"/>
        <v>2026</v>
      </c>
      <c r="C10" s="38">
        <f>IFERROR(IF(C9*(1+$XFC$2)-G9*(1+$XFD$2)&lt;0,"reduce la tasa",C9*(1+$XFC$2)),"reduce la tasa")</f>
        <v>114.75230006249996</v>
      </c>
      <c r="D10" s="45">
        <f t="shared" si="1"/>
        <v>1</v>
      </c>
      <c r="E10" s="38">
        <f>IFERROR(IF(C9*(1+$XFC$2)-G9*(1+$XFD$2)&lt;0,"reduce la tasa",C10-G10),"reduce la tasa")</f>
        <v>106.74326685937496</v>
      </c>
      <c r="F10" s="45">
        <f t="shared" si="1"/>
        <v>0.93020590263756919</v>
      </c>
      <c r="G10" s="38">
        <f>IFERROR(IF(C9*(1+$XFC$2)-G9*(1+$XFD$2)&lt;0,"reduce la tasa",G9*(1+$XFD$2)),"reduce la tasa")</f>
        <v>8.009033203125</v>
      </c>
      <c r="H10" s="45">
        <f t="shared" ref="H10" si="8">+IFERROR(G10/$C10,"n.a")</f>
        <v>6.9794097362430835E-2</v>
      </c>
      <c r="XEZ10" s="2">
        <f t="shared" si="4"/>
        <v>6</v>
      </c>
      <c r="XFA10" s="44">
        <f t="shared" si="5"/>
        <v>3.0000000000000001E-3</v>
      </c>
      <c r="XFB10" s="44">
        <f t="shared" si="0"/>
        <v>0.03</v>
      </c>
    </row>
    <row r="11" spans="2:18 16380:16384" x14ac:dyDescent="0.25">
      <c r="B11" s="41">
        <f t="shared" si="6"/>
        <v>2027</v>
      </c>
      <c r="C11" s="38">
        <f>IFERROR(IF(C10*(1+$XFC$2)-G10*(1+$XFD$2)&lt;0,"reduce la tasa",C10*(1+$XFC$2)),"reduce la tasa")</f>
        <v>118.76863056468744</v>
      </c>
      <c r="D11" s="45">
        <f t="shared" si="1"/>
        <v>1</v>
      </c>
      <c r="E11" s="38">
        <f>IFERROR(IF(C10*(1+$XFC$2)-G10*(1+$XFD$2)&lt;0,"reduce la tasa",C11-G11),"reduce la tasa")</f>
        <v>109.75846821117182</v>
      </c>
      <c r="F11" s="45">
        <f t="shared" si="1"/>
        <v>0.92413685069300999</v>
      </c>
      <c r="G11" s="38">
        <f>IFERROR(IF(C10*(1+$XFC$2)-G10*(1+$XFD$2)&lt;0,"reduce la tasa",G10*(1+$XFD$2)),"reduce la tasa")</f>
        <v>9.010162353515625</v>
      </c>
      <c r="H11" s="45">
        <f t="shared" ref="H11" si="9">+IFERROR(G11/$C11,"n.a")</f>
        <v>7.5863149306990049E-2</v>
      </c>
      <c r="XEZ11" s="2">
        <f t="shared" si="4"/>
        <v>7</v>
      </c>
      <c r="XFA11" s="44">
        <f t="shared" si="5"/>
        <v>3.5000000000000001E-3</v>
      </c>
      <c r="XFB11" s="44">
        <f t="shared" si="0"/>
        <v>3.5000000000000003E-2</v>
      </c>
    </row>
    <row r="12" spans="2:18 16380:16384" x14ac:dyDescent="0.25">
      <c r="B12" s="41">
        <f t="shared" si="6"/>
        <v>2028</v>
      </c>
      <c r="C12" s="38">
        <f>IFERROR(IF(C11*(1+$XFC$2)-G11*(1+$XFD$2)&lt;0,"reduce la tasa",C11*(1+$XFC$2)),"reduce la tasa")</f>
        <v>122.92553263445149</v>
      </c>
      <c r="D12" s="45">
        <f t="shared" si="1"/>
        <v>1</v>
      </c>
      <c r="E12" s="38">
        <f>IFERROR(IF(C11*(1+$XFC$2)-G11*(1+$XFD$2)&lt;0,"reduce la tasa",C12-G12),"reduce la tasa")</f>
        <v>112.78909998674641</v>
      </c>
      <c r="F12" s="45">
        <f t="shared" si="1"/>
        <v>0.91754005510109782</v>
      </c>
      <c r="G12" s="38">
        <f>IFERROR(IF(C11*(1+$XFC$2)-G11*(1+$XFD$2)&lt;0,"reduce la tasa",G11*(1+$XFD$2)),"reduce la tasa")</f>
        <v>10.136432647705078</v>
      </c>
      <c r="H12" s="45">
        <f t="shared" ref="H12" si="10">+IFERROR(G12/$C12,"n.a")</f>
        <v>8.2459944898902238E-2</v>
      </c>
      <c r="XEZ12" s="2">
        <f t="shared" si="4"/>
        <v>8</v>
      </c>
      <c r="XFA12" s="44">
        <f t="shared" si="5"/>
        <v>4.0000000000000001E-3</v>
      </c>
      <c r="XFB12" s="44">
        <f t="shared" si="0"/>
        <v>0.04</v>
      </c>
    </row>
    <row r="13" spans="2:18 16380:16384" x14ac:dyDescent="0.25">
      <c r="B13" s="41">
        <f t="shared" si="6"/>
        <v>2029</v>
      </c>
      <c r="C13" s="38">
        <f>IFERROR(IF(C12*(1+$XFC$2)-G12*(1+$XFD$2)&lt;0,"reduce la tasa",C12*(1+$XFC$2)),"reduce la tasa")</f>
        <v>127.22792627665727</v>
      </c>
      <c r="D13" s="45">
        <f t="shared" si="1"/>
        <v>1</v>
      </c>
      <c r="E13" s="38">
        <f>IFERROR(IF(C12*(1+$XFC$2)-G12*(1+$XFD$2)&lt;0,"reduce la tasa",C13-G13),"reduce la tasa")</f>
        <v>115.82443954798906</v>
      </c>
      <c r="F13" s="45">
        <f t="shared" si="1"/>
        <v>0.91036962510988884</v>
      </c>
      <c r="G13" s="38">
        <f>IFERROR(IF(C12*(1+$XFC$2)-G12*(1+$XFD$2)&lt;0,"reduce la tasa",G12*(1+$XFD$2)),"reduce la tasa")</f>
        <v>11.403486728668213</v>
      </c>
      <c r="H13" s="45">
        <f t="shared" ref="H13" si="11">+IFERROR(G13/$C13,"n.a")</f>
        <v>8.9630374890111136E-2</v>
      </c>
      <c r="XEZ13" s="2">
        <f t="shared" si="4"/>
        <v>9</v>
      </c>
      <c r="XFA13" s="44">
        <f t="shared" si="5"/>
        <v>4.5000000000000005E-3</v>
      </c>
      <c r="XFB13" s="44">
        <f t="shared" si="0"/>
        <v>4.5000000000000005E-2</v>
      </c>
    </row>
    <row r="14" spans="2:18 16380:16384" x14ac:dyDescent="0.25">
      <c r="B14" s="41">
        <f t="shared" si="6"/>
        <v>2030</v>
      </c>
      <c r="C14" s="38">
        <f>IFERROR(IF(C13*(1+$XFC$2)-G13*(1+$XFD$2)&lt;0,"reduce la tasa",C13*(1+$XFC$2)),"reduce la tasa")</f>
        <v>131.68090369634027</v>
      </c>
      <c r="D14" s="45">
        <f t="shared" si="1"/>
        <v>1</v>
      </c>
      <c r="E14" s="38">
        <f>IFERROR(IF(C13*(1+$XFC$2)-G13*(1+$XFD$2)&lt;0,"reduce la tasa",C14-G14),"reduce la tasa")</f>
        <v>118.85198112658853</v>
      </c>
      <c r="F14" s="45">
        <f t="shared" si="1"/>
        <v>0.90257567946727046</v>
      </c>
      <c r="G14" s="38">
        <f>IFERROR(IF(C13*(1+$XFC$2)-G13*(1+$XFD$2)&lt;0,"reduce la tasa",G13*(1+$XFD$2)),"reduce la tasa")</f>
        <v>12.82892256975174</v>
      </c>
      <c r="H14" s="45">
        <f t="shared" ref="H14" si="12">+IFERROR(G14/$C14,"n.a")</f>
        <v>9.7424320532729508E-2</v>
      </c>
      <c r="XEZ14" s="2">
        <f t="shared" si="4"/>
        <v>10</v>
      </c>
      <c r="XFA14" s="44">
        <f t="shared" si="5"/>
        <v>5.000000000000001E-3</v>
      </c>
      <c r="XFB14" s="44">
        <f t="shared" si="0"/>
        <v>5.000000000000001E-2</v>
      </c>
    </row>
    <row r="15" spans="2:18 16380:16384" x14ac:dyDescent="0.25">
      <c r="B15" s="41">
        <f t="shared" si="6"/>
        <v>2031</v>
      </c>
      <c r="C15" s="38">
        <f>IFERROR(IF(C14*(1+$XFC$2)-G14*(1+$XFD$2)&lt;0,"reduce la tasa",C14*(1+$XFC$2)),"reduce la tasa")</f>
        <v>136.28973532571217</v>
      </c>
      <c r="D15" s="45">
        <f t="shared" si="1"/>
        <v>1</v>
      </c>
      <c r="E15" s="38">
        <f>IFERROR(IF(C14*(1+$XFC$2)-G14*(1+$XFD$2)&lt;0,"reduce la tasa",C15-G15),"reduce la tasa")</f>
        <v>121.85719743474147</v>
      </c>
      <c r="F15" s="45">
        <f t="shared" si="1"/>
        <v>0.8941039994209462</v>
      </c>
      <c r="G15" s="38">
        <f>IFERROR(IF(C14*(1+$XFC$2)-G14*(1+$XFD$2)&lt;0,"reduce la tasa",G14*(1+$XFD$2)),"reduce la tasa")</f>
        <v>14.432537890970707</v>
      </c>
      <c r="H15" s="45">
        <f t="shared" ref="H15" si="13">+IFERROR(G15/$C15,"n.a")</f>
        <v>0.10589600057905381</v>
      </c>
      <c r="XEZ15" s="2">
        <f t="shared" si="4"/>
        <v>11</v>
      </c>
      <c r="XFA15" s="44">
        <f t="shared" si="5"/>
        <v>5.5000000000000014E-3</v>
      </c>
      <c r="XFB15" s="44">
        <f t="shared" si="0"/>
        <v>5.5000000000000014E-2</v>
      </c>
    </row>
    <row r="16" spans="2:18 16380:16384" x14ac:dyDescent="0.25">
      <c r="B16" s="41">
        <f t="shared" si="6"/>
        <v>2032</v>
      </c>
      <c r="C16" s="38">
        <f>IFERROR(IF(C15*(1+$XFC$2)-G15*(1+$XFD$2)&lt;0,"reduce la tasa",C15*(1+$XFC$2)),"reduce la tasa")</f>
        <v>141.0598760621121</v>
      </c>
      <c r="D16" s="45">
        <f t="shared" si="1"/>
        <v>1</v>
      </c>
      <c r="E16" s="38">
        <f>IFERROR(IF(C15*(1+$XFC$2)-G15*(1+$XFD$2)&lt;0,"reduce la tasa",C16-G16),"reduce la tasa")</f>
        <v>124.82327093477005</v>
      </c>
      <c r="F16" s="45">
        <f t="shared" si="1"/>
        <v>0.88489565154450678</v>
      </c>
      <c r="G16" s="38">
        <f>IFERROR(IF(C15*(1+$XFC$2)-G15*(1+$XFD$2)&lt;0,"reduce la tasa",G15*(1+$XFD$2)),"reduce la tasa")</f>
        <v>16.236605127342045</v>
      </c>
      <c r="H16" s="45">
        <f t="shared" ref="H16" si="14">+IFERROR(G16/$C16,"n.a")</f>
        <v>0.11510434845549328</v>
      </c>
      <c r="XEZ16" s="2">
        <f t="shared" si="4"/>
        <v>12</v>
      </c>
      <c r="XFA16" s="44">
        <f t="shared" si="5"/>
        <v>6.0000000000000019E-3</v>
      </c>
      <c r="XFB16" s="44">
        <f t="shared" si="0"/>
        <v>6.0000000000000019E-2</v>
      </c>
    </row>
    <row r="17" spans="2:8 16380:16382" x14ac:dyDescent="0.25">
      <c r="B17" s="41">
        <f t="shared" si="6"/>
        <v>2033</v>
      </c>
      <c r="C17" s="38">
        <f>IFERROR(IF(C16*(1+$XFC$2)-G16*(1+$XFD$2)&lt;0,"reduce la tasa",C16*(1+$XFC$2)),"reduce la tasa")</f>
        <v>145.996971724286</v>
      </c>
      <c r="D17" s="45">
        <f t="shared" si="1"/>
        <v>1</v>
      </c>
      <c r="E17" s="38">
        <f>IFERROR(IF(C16*(1+$XFC$2)-G16*(1+$XFD$2)&lt;0,"reduce la tasa",C17-G17),"reduce la tasa")</f>
        <v>127.7307909560262</v>
      </c>
      <c r="F17" s="45">
        <f t="shared" si="1"/>
        <v>0.87488657776576817</v>
      </c>
      <c r="G17" s="38">
        <f>IFERROR(IF(C16*(1+$XFC$2)-G16*(1+$XFD$2)&lt;0,"reduce la tasa",G16*(1+$XFD$2)),"reduce la tasa")</f>
        <v>18.266180768259801</v>
      </c>
      <c r="H17" s="45">
        <f t="shared" ref="H17" si="15">+IFERROR(G17/$C17,"n.a")</f>
        <v>0.12511342223423183</v>
      </c>
      <c r="XEZ17" s="2">
        <f t="shared" si="4"/>
        <v>13</v>
      </c>
      <c r="XFA17" s="44">
        <f t="shared" si="5"/>
        <v>6.5000000000000023E-3</v>
      </c>
      <c r="XFB17" s="44">
        <f t="shared" si="0"/>
        <v>6.500000000000003E-2</v>
      </c>
    </row>
    <row r="18" spans="2:8 16380:16382" x14ac:dyDescent="0.25">
      <c r="B18" s="41">
        <f t="shared" si="6"/>
        <v>2034</v>
      </c>
      <c r="C18" s="38">
        <f>IFERROR(IF(C17*(1+$XFC$2)-G17*(1+$XFD$2)&lt;0,"reduce la tasa",C17*(1+$XFC$2)),"reduce la tasa")</f>
        <v>151.10686573463599</v>
      </c>
      <c r="D18" s="45">
        <f t="shared" si="1"/>
        <v>1</v>
      </c>
      <c r="E18" s="38">
        <f>IFERROR(IF(C17*(1+$XFC$2)-G17*(1+$XFD$2)&lt;0,"reduce la tasa",C18-G18),"reduce la tasa")</f>
        <v>130.55741237034371</v>
      </c>
      <c r="F18" s="45">
        <f t="shared" si="1"/>
        <v>0.86400714974540016</v>
      </c>
      <c r="G18" s="38">
        <f>IFERROR(IF(C17*(1+$XFC$2)-G17*(1+$XFD$2)&lt;0,"reduce la tasa",G17*(1+$XFD$2)),"reduce la tasa")</f>
        <v>20.549453364292276</v>
      </c>
      <c r="H18" s="45">
        <f t="shared" ref="H18" si="16">+IFERROR(G18/$C18,"n.a")</f>
        <v>0.13599285025459984</v>
      </c>
      <c r="XEZ18" s="2">
        <f t="shared" si="4"/>
        <v>14</v>
      </c>
      <c r="XFA18" s="44">
        <f t="shared" si="5"/>
        <v>7.0000000000000027E-3</v>
      </c>
      <c r="XFB18" s="44">
        <f t="shared" si="0"/>
        <v>7.0000000000000034E-2</v>
      </c>
    </row>
    <row r="19" spans="2:8 16380:16382" x14ac:dyDescent="0.25">
      <c r="B19" s="41">
        <f t="shared" si="6"/>
        <v>2035</v>
      </c>
      <c r="C19" s="38">
        <f>IFERROR(IF(C18*(1+$XFC$2)-G18*(1+$XFD$2)&lt;0,"reduce la tasa",C18*(1+$XFC$2)),"reduce la tasa")</f>
        <v>156.39560603534824</v>
      </c>
      <c r="D19" s="45">
        <f t="shared" si="1"/>
        <v>1</v>
      </c>
      <c r="E19" s="38">
        <f>IFERROR(IF(C18*(1+$XFC$2)-G18*(1+$XFD$2)&lt;0,"reduce la tasa",C19-G19),"reduce la tasa")</f>
        <v>133.27747100051943</v>
      </c>
      <c r="F19" s="45">
        <f t="shared" si="1"/>
        <v>0.85218168450586973</v>
      </c>
      <c r="G19" s="38">
        <f>IFERROR(IF(C18*(1+$XFC$2)-G18*(1+$XFD$2)&lt;0,"reduce la tasa",G18*(1+$XFD$2)),"reduce la tasa")</f>
        <v>23.118135034828811</v>
      </c>
      <c r="H19" s="45">
        <f t="shared" ref="H19" si="17">+IFERROR(G19/$C19,"n.a")</f>
        <v>0.14781831549413027</v>
      </c>
      <c r="XEZ19" s="2">
        <f t="shared" si="4"/>
        <v>15</v>
      </c>
      <c r="XFA19" s="44">
        <f t="shared" si="5"/>
        <v>7.5000000000000032E-3</v>
      </c>
      <c r="XFB19" s="44">
        <f t="shared" si="0"/>
        <v>7.5000000000000039E-2</v>
      </c>
    </row>
    <row r="20" spans="2:8 16380:16382" x14ac:dyDescent="0.25">
      <c r="B20" s="41">
        <f t="shared" si="6"/>
        <v>2036</v>
      </c>
      <c r="C20" s="38">
        <f>IFERROR(IF(C19*(1+$XFC$2)-G19*(1+$XFD$2)&lt;0,"reduce la tasa",C19*(1+$XFC$2)),"reduce la tasa")</f>
        <v>161.86945224658541</v>
      </c>
      <c r="D20" s="45">
        <f t="shared" si="1"/>
        <v>1</v>
      </c>
      <c r="E20" s="38">
        <f>IFERROR(IF(C19*(1+$XFC$2)-G19*(1+$XFD$2)&lt;0,"reduce la tasa",C20-G20),"reduce la tasa")</f>
        <v>135.861550332403</v>
      </c>
      <c r="F20" s="45">
        <f t="shared" si="1"/>
        <v>0.83932791794116268</v>
      </c>
      <c r="G20" s="38">
        <f>IFERROR(IF(C19*(1+$XFC$2)-G19*(1+$XFD$2)&lt;0,"reduce la tasa",G19*(1+$XFD$2)),"reduce la tasa")</f>
        <v>26.007901914182412</v>
      </c>
      <c r="H20" s="45">
        <f t="shared" ref="H20" si="18">+IFERROR(G20/$C20,"n.a")</f>
        <v>0.16067208205883726</v>
      </c>
      <c r="XEZ20" s="2">
        <f t="shared" si="4"/>
        <v>16</v>
      </c>
      <c r="XFA20" s="44">
        <f t="shared" si="5"/>
        <v>8.0000000000000036E-3</v>
      </c>
      <c r="XFB20" s="44">
        <f t="shared" si="0"/>
        <v>8.0000000000000043E-2</v>
      </c>
    </row>
    <row r="21" spans="2:8 16380:16382" x14ac:dyDescent="0.25">
      <c r="B21" s="41">
        <f t="shared" si="6"/>
        <v>2037</v>
      </c>
      <c r="C21" s="38">
        <f>IFERROR(IF(C20*(1+$XFC$2)-G20*(1+$XFD$2)&lt;0,"reduce la tasa",C20*(1+$XFC$2)),"reduce la tasa")</f>
        <v>167.53488307521587</v>
      </c>
      <c r="D21" s="45">
        <f t="shared" si="1"/>
        <v>1</v>
      </c>
      <c r="E21" s="38">
        <f>IFERROR(IF(C20*(1+$XFC$2)-G20*(1+$XFD$2)&lt;0,"reduce la tasa",C21-G21),"reduce la tasa")</f>
        <v>138.27599342176066</v>
      </c>
      <c r="F21" s="45">
        <f t="shared" si="1"/>
        <v>0.82535643254474211</v>
      </c>
      <c r="G21" s="38">
        <f>IFERROR(IF(C20*(1+$XFC$2)-G20*(1+$XFD$2)&lt;0,"reduce la tasa",G20*(1+$XFD$2)),"reduce la tasa")</f>
        <v>29.258889653455213</v>
      </c>
      <c r="H21" s="45">
        <f t="shared" ref="H21" si="19">+IFERROR(G21/$C21,"n.a")</f>
        <v>0.17464356745525794</v>
      </c>
      <c r="XEZ21" s="2">
        <f t="shared" si="4"/>
        <v>17</v>
      </c>
      <c r="XFA21" s="44">
        <f t="shared" si="5"/>
        <v>8.5000000000000041E-3</v>
      </c>
      <c r="XFB21" s="44">
        <f t="shared" si="0"/>
        <v>8.5000000000000048E-2</v>
      </c>
    </row>
    <row r="22" spans="2:8 16380:16382" x14ac:dyDescent="0.25">
      <c r="B22" s="41">
        <f t="shared" si="6"/>
        <v>2038</v>
      </c>
      <c r="C22" s="38">
        <f>IFERROR(IF(C21*(1+$XFC$2)-G21*(1+$XFD$2)&lt;0,"reduce la tasa",C21*(1+$XFC$2)),"reduce la tasa")</f>
        <v>173.39860398284841</v>
      </c>
      <c r="D22" s="45">
        <f t="shared" si="1"/>
        <v>1</v>
      </c>
      <c r="E22" s="38">
        <f>IFERROR(IF(C21*(1+$XFC$2)-G21*(1+$XFD$2)&lt;0,"reduce la tasa",C22-G22),"reduce la tasa")</f>
        <v>140.48235312271129</v>
      </c>
      <c r="F22" s="45">
        <f t="shared" si="1"/>
        <v>0.81017003537471954</v>
      </c>
      <c r="G22" s="38">
        <f>IFERROR(IF(C21*(1+$XFC$2)-G21*(1+$XFD$2)&lt;0,"reduce la tasa",G21*(1+$XFD$2)),"reduce la tasa")</f>
        <v>32.916250860137112</v>
      </c>
      <c r="H22" s="45">
        <f t="shared" ref="H22" si="20">+IFERROR(G22/$C22,"n.a")</f>
        <v>0.18982996462528035</v>
      </c>
      <c r="XEZ22" s="2">
        <f t="shared" si="4"/>
        <v>18</v>
      </c>
      <c r="XFA22" s="44">
        <f t="shared" si="5"/>
        <v>9.0000000000000045E-3</v>
      </c>
      <c r="XFB22" s="44">
        <f t="shared" si="0"/>
        <v>9.0000000000000052E-2</v>
      </c>
    </row>
    <row r="23" spans="2:8 16380:16382" x14ac:dyDescent="0.25">
      <c r="B23" s="41">
        <f t="shared" si="6"/>
        <v>2039</v>
      </c>
      <c r="C23" s="38">
        <f>IFERROR(IF(C22*(1+$XFC$2)-G22*(1+$XFD$2)&lt;0,"reduce la tasa",C22*(1+$XFC$2)),"reduce la tasa")</f>
        <v>179.46755512224809</v>
      </c>
      <c r="D23" s="45">
        <f t="shared" si="1"/>
        <v>1</v>
      </c>
      <c r="E23" s="38">
        <f>IFERROR(IF(C22*(1+$XFC$2)-G22*(1+$XFD$2)&lt;0,"reduce la tasa",C23-G23),"reduce la tasa")</f>
        <v>142.43677290459385</v>
      </c>
      <c r="F23" s="45">
        <f t="shared" si="1"/>
        <v>0.79366308192904311</v>
      </c>
      <c r="G23" s="38">
        <f>IFERROR(IF(C22*(1+$XFC$2)-G22*(1+$XFD$2)&lt;0,"reduce la tasa",G22*(1+$XFD$2)),"reduce la tasa")</f>
        <v>37.030782217654249</v>
      </c>
      <c r="H23" s="45">
        <f t="shared" ref="H23" si="21">+IFERROR(G23/$C23,"n.a")</f>
        <v>0.20633691807095692</v>
      </c>
      <c r="XEZ23" s="2">
        <f t="shared" si="4"/>
        <v>19</v>
      </c>
      <c r="XFA23" s="44">
        <f t="shared" si="5"/>
        <v>9.500000000000005E-3</v>
      </c>
      <c r="XFB23" s="44">
        <f t="shared" si="0"/>
        <v>9.5000000000000057E-2</v>
      </c>
    </row>
    <row r="24" spans="2:8 16380:16382" x14ac:dyDescent="0.25">
      <c r="B24" s="41">
        <f t="shared" si="6"/>
        <v>2040</v>
      </c>
      <c r="C24" s="38">
        <f>IFERROR(IF(C23*(1+$XFC$2)-G23*(1+$XFD$2)&lt;0,"reduce la tasa",C23*(1+$XFC$2)),"reduce la tasa")</f>
        <v>185.74891955152677</v>
      </c>
      <c r="D24" s="45">
        <f t="shared" si="1"/>
        <v>1</v>
      </c>
      <c r="E24" s="38">
        <f>IFERROR(IF(C23*(1+$XFC$2)-G23*(1+$XFD$2)&lt;0,"reduce la tasa",C24-G24),"reduce la tasa")</f>
        <v>144.08928955666573</v>
      </c>
      <c r="F24" s="45">
        <f t="shared" si="1"/>
        <v>0.77572074122722068</v>
      </c>
      <c r="G24" s="38">
        <f>IFERROR(IF(C23*(1+$XFC$2)-G23*(1+$XFD$2)&lt;0,"reduce la tasa",G23*(1+$XFD$2)),"reduce la tasa")</f>
        <v>41.659629994861028</v>
      </c>
      <c r="H24" s="45">
        <f t="shared" ref="H24" si="22">+IFERROR(G24/$C24,"n.a")</f>
        <v>0.22427925877277927</v>
      </c>
      <c r="XEZ24" s="2">
        <f t="shared" si="4"/>
        <v>20</v>
      </c>
      <c r="XFA24" s="44">
        <f t="shared" si="5"/>
        <v>1.0000000000000005E-2</v>
      </c>
      <c r="XFB24" s="44">
        <f t="shared" si="0"/>
        <v>0.10000000000000006</v>
      </c>
    </row>
    <row r="25" spans="2:8 16380:16382" x14ac:dyDescent="0.25">
      <c r="B25" s="41">
        <f>+B24+1</f>
        <v>2041</v>
      </c>
      <c r="C25" s="38">
        <f>IFERROR(IF(C24*(1+$XFC$2)-G24*(1+$XFD$2)&lt;0,"reduce la tasa",C24*(1+$XFC$2)),"reduce la tasa")</f>
        <v>192.25013173583019</v>
      </c>
      <c r="D25" s="45">
        <f t="shared" si="1"/>
        <v>1</v>
      </c>
      <c r="E25" s="38">
        <f>IFERROR(IF(C24*(1+$XFC$2)-G24*(1+$XFD$2)&lt;0,"reduce la tasa",C25-G25),"reduce la tasa")</f>
        <v>145.38304799161153</v>
      </c>
      <c r="F25" s="45">
        <f t="shared" si="1"/>
        <v>0.75621819698610948</v>
      </c>
      <c r="G25" s="38">
        <f>IFERROR(IF(C24*(1+$XFC$2)-G24*(1+$XFD$2)&lt;0,"reduce la tasa",G24*(1+$XFD$2)),"reduce la tasa")</f>
        <v>46.867083744218654</v>
      </c>
      <c r="H25" s="45">
        <f t="shared" ref="H25" si="23">+IFERROR(G25/$C25,"n.a")</f>
        <v>0.24378180301389049</v>
      </c>
      <c r="XEZ25" s="2">
        <f t="shared" si="4"/>
        <v>21</v>
      </c>
      <c r="XFA25" s="44">
        <f t="shared" si="5"/>
        <v>1.0500000000000006E-2</v>
      </c>
      <c r="XFB25" s="44">
        <f t="shared" si="0"/>
        <v>0.10500000000000007</v>
      </c>
    </row>
    <row r="26" spans="2:8 16380:16382" x14ac:dyDescent="0.25">
      <c r="B26" s="41">
        <f t="shared" ref="B26:B30" si="24">+B25+1</f>
        <v>2042</v>
      </c>
      <c r="C26" s="38">
        <f>IFERROR(IF(C25*(1+$XFC$2)-G25*(1+$XFD$2)&lt;0,"reduce la tasa",C25*(1+$XFC$2)),"reduce la tasa")</f>
        <v>198.97888634658423</v>
      </c>
      <c r="D26" s="45">
        <f t="shared" si="1"/>
        <v>1</v>
      </c>
      <c r="E26" s="38">
        <f>IFERROR(IF(C25*(1+$XFC$2)-G25*(1+$XFD$2)&lt;0,"reduce la tasa",C26-G26),"reduce la tasa")</f>
        <v>146.25341713433824</v>
      </c>
      <c r="F26" s="45">
        <f t="shared" si="1"/>
        <v>0.73501977933272766</v>
      </c>
      <c r="G26" s="38">
        <f>IFERROR(IF(C25*(1+$XFC$2)-G25*(1+$XFD$2)&lt;0,"reduce la tasa",G25*(1+$XFD$2)),"reduce la tasa")</f>
        <v>52.725469212245983</v>
      </c>
      <c r="H26" s="45">
        <f t="shared" ref="H26" si="25">+IFERROR(G26/$C26,"n.a")</f>
        <v>0.26498022066727228</v>
      </c>
      <c r="XEZ26" s="2">
        <f t="shared" si="4"/>
        <v>22</v>
      </c>
      <c r="XFA26" s="44">
        <f t="shared" si="5"/>
        <v>1.1000000000000006E-2</v>
      </c>
      <c r="XFB26" s="44">
        <f t="shared" si="0"/>
        <v>0.11000000000000007</v>
      </c>
    </row>
    <row r="27" spans="2:8 16380:16382" x14ac:dyDescent="0.25">
      <c r="B27" s="41">
        <f t="shared" si="24"/>
        <v>2043</v>
      </c>
      <c r="C27" s="38">
        <f>IFERROR(IF(C26*(1+$XFC$2)-G26*(1+$XFD$2)&lt;0,"reduce la tasa",C26*(1+$XFC$2)),"reduce la tasa")</f>
        <v>205.94314736871468</v>
      </c>
      <c r="D27" s="45">
        <f t="shared" si="1"/>
        <v>1</v>
      </c>
      <c r="E27" s="38">
        <f>IFERROR(IF(C26*(1+$XFC$2)-G26*(1+$XFD$2)&lt;0,"reduce la tasa",C27-G27),"reduce la tasa")</f>
        <v>146.62699450493795</v>
      </c>
      <c r="F27" s="45">
        <f t="shared" si="1"/>
        <v>0.71197802101383456</v>
      </c>
      <c r="G27" s="38">
        <f>IFERROR(IF(C26*(1+$XFC$2)-G26*(1+$XFD$2)&lt;0,"reduce la tasa",G26*(1+$XFD$2)),"reduce la tasa")</f>
        <v>59.316152863776729</v>
      </c>
      <c r="H27" s="45">
        <f t="shared" ref="H27" si="26">+IFERROR(G27/$C27,"n.a")</f>
        <v>0.28802197898616555</v>
      </c>
      <c r="XEZ27" s="2">
        <f t="shared" si="4"/>
        <v>23</v>
      </c>
      <c r="XFA27" s="44">
        <f t="shared" si="5"/>
        <v>1.1500000000000007E-2</v>
      </c>
      <c r="XFB27" s="44">
        <f t="shared" si="0"/>
        <v>0.11500000000000007</v>
      </c>
    </row>
    <row r="28" spans="2:8 16380:16382" x14ac:dyDescent="0.25">
      <c r="B28" s="41">
        <f t="shared" si="24"/>
        <v>2044</v>
      </c>
      <c r="C28" s="38">
        <f>IFERROR(IF(C27*(1+$XFC$2)-G27*(1+$XFD$2)&lt;0,"reduce la tasa",C27*(1+$XFC$2)),"reduce la tasa")</f>
        <v>213.15115752661967</v>
      </c>
      <c r="D28" s="45">
        <f t="shared" si="1"/>
        <v>1</v>
      </c>
      <c r="E28" s="38">
        <f>IFERROR(IF(C27*(1+$XFC$2)-G27*(1+$XFD$2)&lt;0,"reduce la tasa",C28-G28),"reduce la tasa")</f>
        <v>146.42048555487085</v>
      </c>
      <c r="F28" s="45">
        <f t="shared" si="1"/>
        <v>0.68693263153677653</v>
      </c>
      <c r="G28" s="38">
        <f>IFERROR(IF(C27*(1+$XFC$2)-G27*(1+$XFD$2)&lt;0,"reduce la tasa",G27*(1+$XFD$2)),"reduce la tasa")</f>
        <v>66.730671971748819</v>
      </c>
      <c r="H28" s="45">
        <f t="shared" ref="H28" si="27">+IFERROR(G28/$C28,"n.a")</f>
        <v>0.31306736846322342</v>
      </c>
      <c r="XEZ28" s="2">
        <f t="shared" si="4"/>
        <v>24</v>
      </c>
      <c r="XFA28" s="44">
        <f t="shared" si="5"/>
        <v>1.2000000000000007E-2</v>
      </c>
      <c r="XFB28" s="44">
        <f t="shared" si="0"/>
        <v>0.12000000000000008</v>
      </c>
    </row>
    <row r="29" spans="2:8 16380:16382" x14ac:dyDescent="0.25">
      <c r="B29" s="41">
        <f t="shared" si="24"/>
        <v>2045</v>
      </c>
      <c r="C29" s="38">
        <f>IFERROR(IF(C28*(1+$XFC$2)-G28*(1+$XFD$2)&lt;0,"reduce la tasa",C28*(1+$XFC$2)),"reduce la tasa")</f>
        <v>220.61144804005133</v>
      </c>
      <c r="D29" s="45">
        <f t="shared" si="1"/>
        <v>1</v>
      </c>
      <c r="E29" s="38">
        <f>IFERROR(IF(C28*(1+$XFC$2)-G28*(1+$XFD$2)&lt;0,"reduce la tasa",C29-G29),"reduce la tasa")</f>
        <v>145.53944207183389</v>
      </c>
      <c r="F29" s="45">
        <f t="shared" si="1"/>
        <v>0.65970938210519181</v>
      </c>
      <c r="G29" s="38">
        <f>IFERROR(IF(C28*(1+$XFC$2)-G28*(1+$XFD$2)&lt;0,"reduce la tasa",G28*(1+$XFD$2)),"reduce la tasa")</f>
        <v>75.072005968217425</v>
      </c>
      <c r="H29" s="45">
        <f t="shared" ref="H29" si="28">+IFERROR(G29/$C29,"n.a")</f>
        <v>0.34029061789480813</v>
      </c>
      <c r="XEZ29" s="2">
        <f t="shared" si="4"/>
        <v>25</v>
      </c>
      <c r="XFA29" s="44">
        <f t="shared" si="5"/>
        <v>1.2500000000000008E-2</v>
      </c>
      <c r="XFB29" s="44">
        <f t="shared" si="0"/>
        <v>0.12500000000000008</v>
      </c>
    </row>
    <row r="30" spans="2:8 16380:16382" x14ac:dyDescent="0.25">
      <c r="B30" s="41">
        <f t="shared" si="24"/>
        <v>2046</v>
      </c>
      <c r="C30" s="38">
        <f>IFERROR(IF(C29*(1+$XFC$2)-G29*(1+$XFD$2)&lt;0,"reduce la tasa",C29*(1+$XFC$2)),"reduce la tasa")</f>
        <v>228.3328487214531</v>
      </c>
      <c r="D30" s="45">
        <f t="shared" si="1"/>
        <v>1</v>
      </c>
      <c r="E30" s="38">
        <f>IFERROR(IF(C29*(1+$XFC$2)-G29*(1+$XFD$2)&lt;0,"reduce la tasa",C30-G30),"reduce la tasa")</f>
        <v>143.8768420072085</v>
      </c>
      <c r="F30" s="45">
        <f t="shared" si="1"/>
        <v>0.63011889359259976</v>
      </c>
      <c r="G30" s="38">
        <f>IFERROR(IF(C29*(1+$XFC$2)-G29*(1+$XFD$2)&lt;0,"reduce la tasa",G29*(1+$XFD$2)),"reduce la tasa")</f>
        <v>84.456006714244609</v>
      </c>
      <c r="H30" s="45">
        <f t="shared" ref="H30" si="29">+IFERROR(G30/$C30,"n.a")</f>
        <v>0.36988110640740018</v>
      </c>
      <c r="XEZ30" s="2">
        <f t="shared" si="4"/>
        <v>26</v>
      </c>
      <c r="XFA30" s="44">
        <f t="shared" si="5"/>
        <v>1.3000000000000008E-2</v>
      </c>
      <c r="XFB30" s="44">
        <f t="shared" si="0"/>
        <v>0.13000000000000009</v>
      </c>
    </row>
    <row r="31" spans="2:8 16380:16382" x14ac:dyDescent="0.25">
      <c r="B31" s="41">
        <f t="shared" ref="B31:B34" si="30">+B30+1</f>
        <v>2047</v>
      </c>
      <c r="C31" s="38">
        <f>IFERROR(IF(C30*(1+$XFC$2)-G30*(1+$XFD$2)&lt;0,"reduce la tasa",C30*(1+$XFC$2)),"reduce la tasa")</f>
        <v>236.32449842670394</v>
      </c>
      <c r="D31" s="45">
        <f t="shared" si="1"/>
        <v>1</v>
      </c>
      <c r="E31" s="38">
        <f>IFERROR(IF(C30*(1+$XFC$2)-G30*(1+$XFD$2)&lt;0,"reduce la tasa",C31-G31),"reduce la tasa")</f>
        <v>141.31149087317874</v>
      </c>
      <c r="F31" s="45">
        <f t="shared" si="1"/>
        <v>0.59795531912239097</v>
      </c>
      <c r="G31" s="38">
        <f>IFERROR(IF(C30*(1+$XFC$2)-G30*(1+$XFD$2)&lt;0,"reduce la tasa",G30*(1+$XFD$2)),"reduce la tasa")</f>
        <v>95.013007553525185</v>
      </c>
      <c r="H31" s="45">
        <f t="shared" ref="H31" si="31">+IFERROR(G31/$C31,"n.a")</f>
        <v>0.40204468087760897</v>
      </c>
      <c r="XEZ31" s="2">
        <f t="shared" si="4"/>
        <v>27</v>
      </c>
      <c r="XFA31" s="44">
        <f t="shared" si="5"/>
        <v>1.3500000000000009E-2</v>
      </c>
      <c r="XFB31" s="44">
        <f t="shared" si="0"/>
        <v>0.13500000000000009</v>
      </c>
    </row>
    <row r="32" spans="2:8 16380:16382" x14ac:dyDescent="0.25">
      <c r="B32" s="41">
        <f t="shared" si="30"/>
        <v>2048</v>
      </c>
      <c r="C32" s="38">
        <f>IFERROR(IF(C31*(1+$XFC$2)-G31*(1+$XFD$2)&lt;0,"reduce la tasa",C31*(1+$XFC$2)),"reduce la tasa")</f>
        <v>244.59585587163855</v>
      </c>
      <c r="D32" s="45">
        <f t="shared" si="1"/>
        <v>1</v>
      </c>
      <c r="E32" s="38">
        <f>IFERROR(IF(C31*(1+$XFC$2)-G31*(1+$XFD$2)&lt;0,"reduce la tasa",C32-G32),"reduce la tasa")</f>
        <v>137.70622237392271</v>
      </c>
      <c r="F32" s="45">
        <f t="shared" si="1"/>
        <v>0.56299491208955543</v>
      </c>
      <c r="G32" s="38">
        <f>IFERROR(IF(C31*(1+$XFC$2)-G31*(1+$XFD$2)&lt;0,"reduce la tasa",G31*(1+$XFD$2)),"reduce la tasa")</f>
        <v>106.88963349771583</v>
      </c>
      <c r="H32" s="45">
        <f t="shared" ref="H32" si="32">+IFERROR(G32/$C32,"n.a")</f>
        <v>0.43700508791044457</v>
      </c>
      <c r="XEZ32" s="2">
        <f t="shared" si="4"/>
        <v>28</v>
      </c>
      <c r="XFA32" s="44">
        <f t="shared" si="5"/>
        <v>1.4000000000000009E-2</v>
      </c>
      <c r="XFB32" s="44">
        <f t="shared" si="0"/>
        <v>0.1400000000000001</v>
      </c>
    </row>
    <row r="33" spans="2:8 16380:16382" x14ac:dyDescent="0.25">
      <c r="B33" s="41">
        <f t="shared" si="30"/>
        <v>2049</v>
      </c>
      <c r="C33" s="38">
        <f>IFERROR(IF(C32*(1+$XFC$2)-G32*(1+$XFD$2)&lt;0,"reduce la tasa",C32*(1+$XFC$2)),"reduce la tasa")</f>
        <v>253.15671082714587</v>
      </c>
      <c r="D33" s="45">
        <f t="shared" si="1"/>
        <v>1</v>
      </c>
      <c r="E33" s="38">
        <f>IFERROR(IF(C32*(1+$XFC$2)-G32*(1+$XFD$2)&lt;0,"reduce la tasa",C33-G33),"reduce la tasa")</f>
        <v>132.90587314221557</v>
      </c>
      <c r="F33" s="45">
        <f t="shared" si="1"/>
        <v>0.52499446966256025</v>
      </c>
      <c r="G33" s="38">
        <f>IFERROR(IF(C32*(1+$XFC$2)-G32*(1+$XFD$2)&lt;0,"reduce la tasa",G32*(1+$XFD$2)),"reduce la tasa")</f>
        <v>120.25083768493032</v>
      </c>
      <c r="H33" s="45">
        <f t="shared" ref="H33" si="33">+IFERROR(G33/$C33,"n.a")</f>
        <v>0.47500553033743981</v>
      </c>
      <c r="XEZ33" s="2">
        <f t="shared" si="4"/>
        <v>29</v>
      </c>
      <c r="XFA33" s="44">
        <f t="shared" si="5"/>
        <v>1.4500000000000009E-2</v>
      </c>
      <c r="XFB33" s="44">
        <f t="shared" si="0"/>
        <v>0.1450000000000001</v>
      </c>
    </row>
    <row r="34" spans="2:8 16380:16382" x14ac:dyDescent="0.25">
      <c r="B34" s="41">
        <f t="shared" si="30"/>
        <v>2050</v>
      </c>
      <c r="C34" s="38">
        <f>IFERROR(IF(C33*(1+$XFC$2)-G33*(1+$XFD$2)&lt;0,"reduce la tasa",C33*(1+$XFC$2)),"reduce la tasa")</f>
        <v>262.01719570609595</v>
      </c>
      <c r="D34" s="45">
        <f t="shared" si="1"/>
        <v>1</v>
      </c>
      <c r="E34" s="38">
        <f>IFERROR(IF(C33*(1+$XFC$2)-G33*(1+$XFD$2)&lt;0,"reduce la tasa",C34-G34),"reduce la tasa")</f>
        <v>126.73500331054933</v>
      </c>
      <c r="F34" s="45">
        <f t="shared" si="1"/>
        <v>0.48368964093756533</v>
      </c>
      <c r="G34" s="38">
        <f>IFERROR(IF(C33*(1+$XFC$2)-G33*(1+$XFD$2)&lt;0,"reduce la tasa",G33*(1+$XFD$2)),"reduce la tasa")</f>
        <v>135.28219239554662</v>
      </c>
      <c r="H34" s="45">
        <f t="shared" ref="H34" si="34">+IFERROR(G34/$C34,"n.a")</f>
        <v>0.51631035906243472</v>
      </c>
      <c r="XEZ34" s="2">
        <f t="shared" si="4"/>
        <v>30</v>
      </c>
      <c r="XFA34" s="44">
        <f t="shared" si="5"/>
        <v>1.500000000000001E-2</v>
      </c>
      <c r="XFB34" s="44">
        <f t="shared" si="0"/>
        <v>0.15000000000000011</v>
      </c>
    </row>
    <row r="35" spans="2:8 16380:16382" x14ac:dyDescent="0.25">
      <c r="XEZ35" s="2">
        <f t="shared" si="4"/>
        <v>31</v>
      </c>
      <c r="XFA35" s="44">
        <f t="shared" si="5"/>
        <v>1.550000000000001E-2</v>
      </c>
      <c r="XFB35" s="44">
        <f t="shared" si="0"/>
        <v>0.15500000000000011</v>
      </c>
    </row>
    <row r="36" spans="2:8 16380:16382" ht="15" customHeight="1" x14ac:dyDescent="0.25">
      <c r="C36" s="47" t="str">
        <f>+CONCATENATE("tu riqueza aumentaría ",ROUND(MAX(C6:C34)/C6,2)," Xs")</f>
        <v>tu riqueza aumentaría 2,62 Xs</v>
      </c>
      <c r="E36" s="47" t="str">
        <f>+CONCATENATE("tu riqueza aumentaría ",ROUND(MAX(E6:E34)/E6,2)," Xs")</f>
        <v>tu riqueza aumentaría 1,54 Xs</v>
      </c>
      <c r="G36" s="47" t="str">
        <f>+CONCATENATE("tu riqueza aumentaría ",ROUND(MAX(G6:G34)/G6,2)," Xs")</f>
        <v>tu riqueza aumentaría 27,06 Xs</v>
      </c>
      <c r="XEZ36" s="2">
        <f t="shared" si="4"/>
        <v>32</v>
      </c>
      <c r="XFA36" s="44">
        <f t="shared" si="5"/>
        <v>1.6000000000000011E-2</v>
      </c>
      <c r="XFB36" s="44">
        <f t="shared" si="0"/>
        <v>0.16000000000000011</v>
      </c>
    </row>
    <row r="37" spans="2:8 16380:16382" x14ac:dyDescent="0.25">
      <c r="C37" s="47"/>
      <c r="E37" s="47"/>
      <c r="G37" s="47"/>
      <c r="XEZ37" s="2">
        <f t="shared" si="4"/>
        <v>33</v>
      </c>
      <c r="XFA37" s="44">
        <f t="shared" si="5"/>
        <v>1.6500000000000011E-2</v>
      </c>
      <c r="XFB37" s="44">
        <f t="shared" si="0"/>
        <v>0.16500000000000012</v>
      </c>
    </row>
    <row r="38" spans="2:8 16380:16382" x14ac:dyDescent="0.25">
      <c r="XEZ38" s="2">
        <f t="shared" si="4"/>
        <v>34</v>
      </c>
      <c r="XFA38" s="44">
        <f t="shared" si="5"/>
        <v>1.7000000000000012E-2</v>
      </c>
      <c r="XFB38" s="44">
        <f t="shared" si="0"/>
        <v>0.17000000000000012</v>
      </c>
    </row>
    <row r="39" spans="2:8 16380:16382" x14ac:dyDescent="0.25">
      <c r="XEZ39" s="2">
        <f t="shared" si="4"/>
        <v>35</v>
      </c>
      <c r="XFA39" s="44">
        <f t="shared" si="5"/>
        <v>1.7500000000000012E-2</v>
      </c>
      <c r="XFB39" s="44">
        <f t="shared" si="0"/>
        <v>0.17500000000000013</v>
      </c>
    </row>
    <row r="40" spans="2:8 16380:16382" x14ac:dyDescent="0.25">
      <c r="XEZ40" s="2">
        <f t="shared" si="4"/>
        <v>36</v>
      </c>
      <c r="XFA40" s="44">
        <f t="shared" si="5"/>
        <v>1.8000000000000013E-2</v>
      </c>
      <c r="XFB40" s="44">
        <f t="shared" si="0"/>
        <v>0.18000000000000013</v>
      </c>
    </row>
    <row r="41" spans="2:8 16380:16382" x14ac:dyDescent="0.25">
      <c r="XEZ41" s="2">
        <f t="shared" si="4"/>
        <v>37</v>
      </c>
      <c r="XFA41" s="44">
        <f t="shared" si="5"/>
        <v>1.8500000000000013E-2</v>
      </c>
      <c r="XFB41" s="44">
        <f t="shared" si="0"/>
        <v>0.18500000000000014</v>
      </c>
    </row>
    <row r="42" spans="2:8 16380:16382" x14ac:dyDescent="0.25">
      <c r="XEZ42" s="2">
        <f t="shared" si="4"/>
        <v>38</v>
      </c>
      <c r="XFA42" s="44">
        <f t="shared" si="5"/>
        <v>1.9000000000000013E-2</v>
      </c>
      <c r="XFB42" s="44">
        <f t="shared" si="0"/>
        <v>0.19000000000000014</v>
      </c>
    </row>
    <row r="43" spans="2:8 16380:16382" x14ac:dyDescent="0.25">
      <c r="XEZ43" s="2">
        <f t="shared" si="4"/>
        <v>39</v>
      </c>
      <c r="XFA43" s="44">
        <f t="shared" si="5"/>
        <v>1.9500000000000014E-2</v>
      </c>
      <c r="XFB43" s="44">
        <f t="shared" si="0"/>
        <v>0.19500000000000015</v>
      </c>
    </row>
    <row r="44" spans="2:8 16380:16382" x14ac:dyDescent="0.25">
      <c r="XEZ44" s="2">
        <f t="shared" si="4"/>
        <v>40</v>
      </c>
      <c r="XFA44" s="44">
        <f t="shared" si="5"/>
        <v>2.0000000000000014E-2</v>
      </c>
      <c r="XFB44" s="44">
        <f t="shared" si="0"/>
        <v>0.20000000000000015</v>
      </c>
    </row>
    <row r="45" spans="2:8 16380:16382" x14ac:dyDescent="0.25">
      <c r="XEZ45" s="2">
        <f t="shared" si="4"/>
        <v>41</v>
      </c>
      <c r="XFA45" s="44">
        <f t="shared" si="5"/>
        <v>2.0500000000000015E-2</v>
      </c>
      <c r="XFB45" s="44">
        <f t="shared" si="0"/>
        <v>0.20500000000000015</v>
      </c>
    </row>
    <row r="46" spans="2:8 16380:16382" x14ac:dyDescent="0.25">
      <c r="XEZ46" s="2">
        <f t="shared" si="4"/>
        <v>42</v>
      </c>
      <c r="XFA46" s="44">
        <f t="shared" si="5"/>
        <v>2.1000000000000015E-2</v>
      </c>
      <c r="XFB46" s="44">
        <f t="shared" si="0"/>
        <v>0.21000000000000016</v>
      </c>
    </row>
    <row r="47" spans="2:8 16380:16382" x14ac:dyDescent="0.25">
      <c r="XEZ47" s="2">
        <f t="shared" si="4"/>
        <v>43</v>
      </c>
      <c r="XFA47" s="44">
        <f t="shared" si="5"/>
        <v>2.1500000000000016E-2</v>
      </c>
      <c r="XFB47" s="44">
        <f t="shared" si="0"/>
        <v>0.21500000000000016</v>
      </c>
    </row>
    <row r="48" spans="2:8 16380:16382" x14ac:dyDescent="0.25">
      <c r="XEZ48" s="2">
        <f t="shared" si="4"/>
        <v>44</v>
      </c>
      <c r="XFA48" s="44">
        <f t="shared" si="5"/>
        <v>2.2000000000000016E-2</v>
      </c>
      <c r="XFB48" s="44">
        <f t="shared" si="0"/>
        <v>0.22000000000000017</v>
      </c>
    </row>
    <row r="49" spans="16380:16382" x14ac:dyDescent="0.25">
      <c r="XEZ49" s="2">
        <f t="shared" si="4"/>
        <v>45</v>
      </c>
      <c r="XFA49" s="44">
        <f t="shared" si="5"/>
        <v>2.2500000000000017E-2</v>
      </c>
      <c r="XFB49" s="44">
        <f t="shared" si="0"/>
        <v>0.22500000000000017</v>
      </c>
    </row>
    <row r="50" spans="16380:16382" x14ac:dyDescent="0.25">
      <c r="XEZ50" s="2">
        <f t="shared" si="4"/>
        <v>46</v>
      </c>
      <c r="XFA50" s="44">
        <f t="shared" si="5"/>
        <v>2.3000000000000017E-2</v>
      </c>
      <c r="XFB50" s="44">
        <f t="shared" si="0"/>
        <v>0.23000000000000018</v>
      </c>
    </row>
    <row r="51" spans="16380:16382" x14ac:dyDescent="0.25">
      <c r="XEZ51" s="2">
        <f t="shared" si="4"/>
        <v>47</v>
      </c>
      <c r="XFA51" s="44">
        <f t="shared" si="5"/>
        <v>2.3500000000000017E-2</v>
      </c>
      <c r="XFB51" s="44">
        <f t="shared" si="0"/>
        <v>0.23500000000000018</v>
      </c>
    </row>
    <row r="52" spans="16380:16382" x14ac:dyDescent="0.25">
      <c r="XEZ52" s="2">
        <f t="shared" si="4"/>
        <v>48</v>
      </c>
      <c r="XFA52" s="44">
        <f t="shared" si="5"/>
        <v>2.4000000000000018E-2</v>
      </c>
      <c r="XFB52" s="44">
        <f t="shared" si="0"/>
        <v>0.24000000000000019</v>
      </c>
    </row>
    <row r="53" spans="16380:16382" x14ac:dyDescent="0.25">
      <c r="XEZ53" s="2">
        <f t="shared" si="4"/>
        <v>49</v>
      </c>
      <c r="XFA53" s="44">
        <f t="shared" si="5"/>
        <v>2.4500000000000018E-2</v>
      </c>
      <c r="XFB53" s="44">
        <f t="shared" si="0"/>
        <v>0.24500000000000019</v>
      </c>
    </row>
    <row r="54" spans="16380:16382" x14ac:dyDescent="0.25">
      <c r="XEZ54" s="2">
        <f t="shared" si="4"/>
        <v>50</v>
      </c>
      <c r="XFA54" s="44">
        <f t="shared" si="5"/>
        <v>2.5000000000000019E-2</v>
      </c>
      <c r="XFB54" s="44">
        <f t="shared" si="0"/>
        <v>0.25000000000000017</v>
      </c>
    </row>
    <row r="55" spans="16380:16382" x14ac:dyDescent="0.25">
      <c r="XEZ55" s="2">
        <f t="shared" si="4"/>
        <v>51</v>
      </c>
      <c r="XFA55" s="44">
        <f t="shared" si="5"/>
        <v>2.5500000000000019E-2</v>
      </c>
      <c r="XFB55" s="44">
        <f t="shared" si="0"/>
        <v>0.25500000000000017</v>
      </c>
    </row>
    <row r="56" spans="16380:16382" x14ac:dyDescent="0.25">
      <c r="XEZ56" s="2">
        <f t="shared" si="4"/>
        <v>52</v>
      </c>
      <c r="XFA56" s="44">
        <f t="shared" si="5"/>
        <v>2.600000000000002E-2</v>
      </c>
      <c r="XFB56" s="44">
        <f t="shared" si="0"/>
        <v>0.26000000000000018</v>
      </c>
    </row>
    <row r="57" spans="16380:16382" x14ac:dyDescent="0.25">
      <c r="XEZ57" s="2">
        <f t="shared" si="4"/>
        <v>53</v>
      </c>
      <c r="XFA57" s="44">
        <f t="shared" si="5"/>
        <v>2.650000000000002E-2</v>
      </c>
      <c r="XFB57" s="44">
        <f t="shared" si="0"/>
        <v>0.26500000000000018</v>
      </c>
    </row>
    <row r="58" spans="16380:16382" x14ac:dyDescent="0.25">
      <c r="XEZ58" s="2">
        <f t="shared" si="4"/>
        <v>54</v>
      </c>
      <c r="XFA58" s="44">
        <f t="shared" si="5"/>
        <v>2.7000000000000021E-2</v>
      </c>
      <c r="XFB58" s="44">
        <f t="shared" si="0"/>
        <v>0.27000000000000018</v>
      </c>
    </row>
    <row r="59" spans="16380:16382" x14ac:dyDescent="0.25">
      <c r="XEZ59" s="2">
        <f t="shared" si="4"/>
        <v>55</v>
      </c>
      <c r="XFA59" s="44">
        <f t="shared" si="5"/>
        <v>2.7500000000000021E-2</v>
      </c>
      <c r="XFB59" s="44">
        <f t="shared" si="0"/>
        <v>0.27500000000000019</v>
      </c>
    </row>
    <row r="60" spans="16380:16382" x14ac:dyDescent="0.25">
      <c r="XEZ60" s="2">
        <f t="shared" si="4"/>
        <v>56</v>
      </c>
      <c r="XFA60" s="44">
        <f t="shared" si="5"/>
        <v>2.8000000000000021E-2</v>
      </c>
      <c r="XFB60" s="44">
        <f t="shared" si="0"/>
        <v>0.28000000000000019</v>
      </c>
    </row>
    <row r="61" spans="16380:16382" x14ac:dyDescent="0.25">
      <c r="XEZ61" s="2">
        <f t="shared" si="4"/>
        <v>57</v>
      </c>
      <c r="XFA61" s="44">
        <f t="shared" si="5"/>
        <v>2.8500000000000022E-2</v>
      </c>
      <c r="XFB61" s="44">
        <f t="shared" si="0"/>
        <v>0.2850000000000002</v>
      </c>
    </row>
    <row r="62" spans="16380:16382" x14ac:dyDescent="0.25">
      <c r="XEZ62" s="2">
        <f t="shared" si="4"/>
        <v>58</v>
      </c>
      <c r="XFA62" s="44">
        <f t="shared" si="5"/>
        <v>2.9000000000000022E-2</v>
      </c>
      <c r="XFB62" s="44">
        <f t="shared" si="0"/>
        <v>0.2900000000000002</v>
      </c>
    </row>
    <row r="63" spans="16380:16382" x14ac:dyDescent="0.25">
      <c r="XEZ63" s="2">
        <f t="shared" si="4"/>
        <v>59</v>
      </c>
      <c r="XFA63" s="44">
        <f t="shared" si="5"/>
        <v>2.9500000000000023E-2</v>
      </c>
      <c r="XFB63" s="44">
        <f t="shared" si="0"/>
        <v>0.29500000000000021</v>
      </c>
    </row>
    <row r="64" spans="16380:16382" x14ac:dyDescent="0.25">
      <c r="XEZ64" s="2">
        <f t="shared" si="4"/>
        <v>60</v>
      </c>
      <c r="XFA64" s="44">
        <f t="shared" si="5"/>
        <v>3.0000000000000023E-2</v>
      </c>
      <c r="XFB64" s="44">
        <f t="shared" si="0"/>
        <v>0.30000000000000021</v>
      </c>
    </row>
    <row r="65" spans="16380:16382" x14ac:dyDescent="0.25">
      <c r="XEZ65" s="2">
        <f t="shared" si="4"/>
        <v>61</v>
      </c>
      <c r="XFA65" s="44">
        <f t="shared" si="5"/>
        <v>3.0500000000000024E-2</v>
      </c>
      <c r="XFB65" s="44">
        <f t="shared" si="0"/>
        <v>0.30500000000000022</v>
      </c>
    </row>
    <row r="66" spans="16380:16382" x14ac:dyDescent="0.25">
      <c r="XEZ66" s="2">
        <f t="shared" si="4"/>
        <v>62</v>
      </c>
      <c r="XFA66" s="44">
        <f t="shared" si="5"/>
        <v>3.1000000000000024E-2</v>
      </c>
      <c r="XFB66" s="44">
        <f t="shared" si="0"/>
        <v>0.31000000000000022</v>
      </c>
    </row>
    <row r="67" spans="16380:16382" x14ac:dyDescent="0.25">
      <c r="XEZ67" s="2">
        <f t="shared" si="4"/>
        <v>63</v>
      </c>
      <c r="XFA67" s="44">
        <f t="shared" si="5"/>
        <v>3.1500000000000021E-2</v>
      </c>
      <c r="XFB67" s="44">
        <f t="shared" si="0"/>
        <v>0.31500000000000022</v>
      </c>
    </row>
    <row r="68" spans="16380:16382" x14ac:dyDescent="0.25">
      <c r="XEZ68" s="2">
        <f t="shared" si="4"/>
        <v>64</v>
      </c>
      <c r="XFA68" s="44">
        <f t="shared" si="5"/>
        <v>3.2000000000000021E-2</v>
      </c>
      <c r="XFB68" s="44">
        <f t="shared" si="0"/>
        <v>0.32000000000000023</v>
      </c>
    </row>
    <row r="69" spans="16380:16382" x14ac:dyDescent="0.25">
      <c r="XEZ69" s="2">
        <f t="shared" si="4"/>
        <v>65</v>
      </c>
      <c r="XFA69" s="44">
        <f t="shared" si="5"/>
        <v>3.2500000000000022E-2</v>
      </c>
      <c r="XFB69" s="44">
        <f t="shared" si="0"/>
        <v>0.32500000000000023</v>
      </c>
    </row>
    <row r="70" spans="16380:16382" x14ac:dyDescent="0.25">
      <c r="XEZ70" s="2">
        <f t="shared" si="4"/>
        <v>66</v>
      </c>
      <c r="XFA70" s="44">
        <f t="shared" si="5"/>
        <v>3.3000000000000022E-2</v>
      </c>
      <c r="XFB70" s="44">
        <f t="shared" ref="XFB70:XFB133" si="35">+XFA70*10</f>
        <v>0.33000000000000024</v>
      </c>
    </row>
    <row r="71" spans="16380:16382" x14ac:dyDescent="0.25">
      <c r="XEZ71" s="2">
        <f t="shared" ref="XEZ71:XEZ104" si="36">+XEZ70+1</f>
        <v>67</v>
      </c>
      <c r="XFA71" s="44">
        <f t="shared" ref="XFA71:XFB104" si="37">+XFA70+0.05%</f>
        <v>3.3500000000000023E-2</v>
      </c>
      <c r="XFB71" s="44">
        <f t="shared" si="35"/>
        <v>0.33500000000000024</v>
      </c>
    </row>
    <row r="72" spans="16380:16382" x14ac:dyDescent="0.25">
      <c r="XEZ72" s="2">
        <f t="shared" si="36"/>
        <v>68</v>
      </c>
      <c r="XFA72" s="44">
        <f t="shared" si="37"/>
        <v>3.4000000000000023E-2</v>
      </c>
      <c r="XFB72" s="44">
        <f t="shared" si="35"/>
        <v>0.34000000000000025</v>
      </c>
    </row>
    <row r="73" spans="16380:16382" x14ac:dyDescent="0.25">
      <c r="XEZ73" s="2">
        <f t="shared" si="36"/>
        <v>69</v>
      </c>
      <c r="XFA73" s="44">
        <f t="shared" si="37"/>
        <v>3.4500000000000024E-2</v>
      </c>
      <c r="XFB73" s="44">
        <f t="shared" si="35"/>
        <v>0.34500000000000025</v>
      </c>
    </row>
    <row r="74" spans="16380:16382" x14ac:dyDescent="0.25">
      <c r="XEZ74" s="2">
        <f t="shared" si="36"/>
        <v>70</v>
      </c>
      <c r="XFA74" s="44">
        <f t="shared" si="37"/>
        <v>3.5000000000000024E-2</v>
      </c>
      <c r="XFB74" s="44">
        <f t="shared" si="35"/>
        <v>0.35000000000000026</v>
      </c>
    </row>
    <row r="75" spans="16380:16382" x14ac:dyDescent="0.25">
      <c r="XEZ75" s="2">
        <f t="shared" si="36"/>
        <v>71</v>
      </c>
      <c r="XFA75" s="44">
        <f t="shared" si="37"/>
        <v>3.5500000000000025E-2</v>
      </c>
      <c r="XFB75" s="44">
        <f t="shared" si="35"/>
        <v>0.35500000000000026</v>
      </c>
    </row>
    <row r="76" spans="16380:16382" x14ac:dyDescent="0.25">
      <c r="XEZ76" s="2">
        <f t="shared" si="36"/>
        <v>72</v>
      </c>
      <c r="XFA76" s="44">
        <f t="shared" si="37"/>
        <v>3.6000000000000025E-2</v>
      </c>
      <c r="XFB76" s="44">
        <f t="shared" si="35"/>
        <v>0.36000000000000026</v>
      </c>
    </row>
    <row r="77" spans="16380:16382" x14ac:dyDescent="0.25">
      <c r="XEZ77" s="2">
        <f t="shared" si="36"/>
        <v>73</v>
      </c>
      <c r="XFA77" s="44">
        <f t="shared" si="37"/>
        <v>3.6500000000000025E-2</v>
      </c>
      <c r="XFB77" s="44">
        <f t="shared" si="35"/>
        <v>0.36500000000000027</v>
      </c>
    </row>
    <row r="78" spans="16380:16382" x14ac:dyDescent="0.25">
      <c r="XEZ78" s="2">
        <f t="shared" si="36"/>
        <v>74</v>
      </c>
      <c r="XFA78" s="44">
        <f t="shared" si="37"/>
        <v>3.7000000000000026E-2</v>
      </c>
      <c r="XFB78" s="44">
        <f t="shared" si="35"/>
        <v>0.37000000000000027</v>
      </c>
    </row>
    <row r="79" spans="16380:16382" x14ac:dyDescent="0.25">
      <c r="XEZ79" s="2">
        <f t="shared" si="36"/>
        <v>75</v>
      </c>
      <c r="XFA79" s="44">
        <f t="shared" si="37"/>
        <v>3.7500000000000026E-2</v>
      </c>
      <c r="XFB79" s="44">
        <f t="shared" si="35"/>
        <v>0.37500000000000028</v>
      </c>
    </row>
    <row r="80" spans="16380:16382" x14ac:dyDescent="0.25">
      <c r="XEZ80" s="2">
        <f t="shared" si="36"/>
        <v>76</v>
      </c>
      <c r="XFA80" s="44">
        <f t="shared" si="37"/>
        <v>3.8000000000000027E-2</v>
      </c>
      <c r="XFB80" s="44">
        <f t="shared" si="35"/>
        <v>0.38000000000000028</v>
      </c>
    </row>
    <row r="81" spans="16380:16382" x14ac:dyDescent="0.25">
      <c r="XEZ81" s="2">
        <f t="shared" si="36"/>
        <v>77</v>
      </c>
      <c r="XFA81" s="44">
        <f t="shared" si="37"/>
        <v>3.8500000000000027E-2</v>
      </c>
      <c r="XFB81" s="44">
        <f t="shared" si="35"/>
        <v>0.38500000000000029</v>
      </c>
    </row>
    <row r="82" spans="16380:16382" x14ac:dyDescent="0.25">
      <c r="XEZ82" s="2">
        <f t="shared" si="36"/>
        <v>78</v>
      </c>
      <c r="XFA82" s="44">
        <f t="shared" si="37"/>
        <v>3.9000000000000028E-2</v>
      </c>
      <c r="XFB82" s="44">
        <f t="shared" si="35"/>
        <v>0.39000000000000029</v>
      </c>
    </row>
    <row r="83" spans="16380:16382" x14ac:dyDescent="0.25">
      <c r="XEZ83" s="2">
        <f t="shared" si="36"/>
        <v>79</v>
      </c>
      <c r="XFA83" s="44">
        <f t="shared" si="37"/>
        <v>3.9500000000000028E-2</v>
      </c>
      <c r="XFB83" s="44">
        <f t="shared" si="35"/>
        <v>0.3950000000000003</v>
      </c>
    </row>
    <row r="84" spans="16380:16382" x14ac:dyDescent="0.25">
      <c r="XEZ84" s="2">
        <f t="shared" si="36"/>
        <v>80</v>
      </c>
      <c r="XFA84" s="44">
        <f t="shared" si="37"/>
        <v>4.0000000000000029E-2</v>
      </c>
      <c r="XFB84" s="44">
        <f t="shared" si="35"/>
        <v>0.4000000000000003</v>
      </c>
    </row>
    <row r="85" spans="16380:16382" x14ac:dyDescent="0.25">
      <c r="XEZ85" s="2">
        <f t="shared" si="36"/>
        <v>81</v>
      </c>
      <c r="XFA85" s="44">
        <f t="shared" si="37"/>
        <v>4.0500000000000029E-2</v>
      </c>
      <c r="XFB85" s="44">
        <f t="shared" si="35"/>
        <v>0.4050000000000003</v>
      </c>
    </row>
    <row r="86" spans="16380:16382" x14ac:dyDescent="0.25">
      <c r="XEZ86" s="2">
        <f t="shared" si="36"/>
        <v>82</v>
      </c>
      <c r="XFA86" s="44">
        <f t="shared" si="37"/>
        <v>4.1000000000000029E-2</v>
      </c>
      <c r="XFB86" s="44">
        <f t="shared" si="35"/>
        <v>0.41000000000000031</v>
      </c>
    </row>
    <row r="87" spans="16380:16382" x14ac:dyDescent="0.25">
      <c r="XEZ87" s="2">
        <f t="shared" si="36"/>
        <v>83</v>
      </c>
      <c r="XFA87" s="44">
        <f t="shared" si="37"/>
        <v>4.150000000000003E-2</v>
      </c>
      <c r="XFB87" s="44">
        <f t="shared" si="35"/>
        <v>0.41500000000000031</v>
      </c>
    </row>
    <row r="88" spans="16380:16382" x14ac:dyDescent="0.25">
      <c r="XEZ88" s="2">
        <f t="shared" si="36"/>
        <v>84</v>
      </c>
      <c r="XFA88" s="44">
        <f t="shared" si="37"/>
        <v>4.200000000000003E-2</v>
      </c>
      <c r="XFB88" s="44">
        <f t="shared" si="35"/>
        <v>0.42000000000000032</v>
      </c>
    </row>
    <row r="89" spans="16380:16382" x14ac:dyDescent="0.25">
      <c r="XEZ89" s="2">
        <f t="shared" si="36"/>
        <v>85</v>
      </c>
      <c r="XFA89" s="44">
        <f t="shared" si="37"/>
        <v>4.2500000000000031E-2</v>
      </c>
      <c r="XFB89" s="44">
        <f t="shared" si="35"/>
        <v>0.42500000000000032</v>
      </c>
    </row>
    <row r="90" spans="16380:16382" x14ac:dyDescent="0.25">
      <c r="XEZ90" s="2">
        <f t="shared" si="36"/>
        <v>86</v>
      </c>
      <c r="XFA90" s="44">
        <f t="shared" si="37"/>
        <v>4.3000000000000031E-2</v>
      </c>
      <c r="XFB90" s="44">
        <f t="shared" si="35"/>
        <v>0.43000000000000033</v>
      </c>
    </row>
    <row r="91" spans="16380:16382" x14ac:dyDescent="0.25">
      <c r="XEZ91" s="2">
        <f t="shared" si="36"/>
        <v>87</v>
      </c>
      <c r="XFA91" s="44">
        <f t="shared" si="37"/>
        <v>4.3500000000000032E-2</v>
      </c>
      <c r="XFB91" s="44">
        <f t="shared" si="35"/>
        <v>0.43500000000000033</v>
      </c>
    </row>
    <row r="92" spans="16380:16382" x14ac:dyDescent="0.25">
      <c r="XEZ92" s="2">
        <f t="shared" si="36"/>
        <v>88</v>
      </c>
      <c r="XFA92" s="44">
        <f t="shared" si="37"/>
        <v>4.4000000000000032E-2</v>
      </c>
      <c r="XFB92" s="44">
        <f t="shared" si="35"/>
        <v>0.44000000000000034</v>
      </c>
    </row>
    <row r="93" spans="16380:16382" x14ac:dyDescent="0.25">
      <c r="XEZ93" s="2">
        <f t="shared" si="36"/>
        <v>89</v>
      </c>
      <c r="XFA93" s="44">
        <f t="shared" si="37"/>
        <v>4.4500000000000033E-2</v>
      </c>
      <c r="XFB93" s="44">
        <f t="shared" si="35"/>
        <v>0.44500000000000034</v>
      </c>
    </row>
    <row r="94" spans="16380:16382" x14ac:dyDescent="0.25">
      <c r="XEZ94" s="2">
        <f t="shared" si="36"/>
        <v>90</v>
      </c>
      <c r="XFA94" s="44">
        <f t="shared" si="37"/>
        <v>4.5000000000000033E-2</v>
      </c>
      <c r="XFB94" s="44">
        <f t="shared" si="35"/>
        <v>0.45000000000000034</v>
      </c>
    </row>
    <row r="95" spans="16380:16382" x14ac:dyDescent="0.25">
      <c r="XEZ95" s="2">
        <f t="shared" si="36"/>
        <v>91</v>
      </c>
      <c r="XFA95" s="44">
        <f t="shared" si="37"/>
        <v>4.5500000000000033E-2</v>
      </c>
      <c r="XFB95" s="44">
        <f t="shared" si="35"/>
        <v>0.45500000000000035</v>
      </c>
    </row>
    <row r="96" spans="16380:16382" x14ac:dyDescent="0.25">
      <c r="XEZ96" s="2">
        <f t="shared" si="36"/>
        <v>92</v>
      </c>
      <c r="XFA96" s="44">
        <f t="shared" si="37"/>
        <v>4.6000000000000034E-2</v>
      </c>
      <c r="XFB96" s="44">
        <f t="shared" si="35"/>
        <v>0.46000000000000035</v>
      </c>
    </row>
    <row r="97" spans="16380:16382" x14ac:dyDescent="0.25">
      <c r="XEZ97" s="2">
        <f t="shared" si="36"/>
        <v>93</v>
      </c>
      <c r="XFA97" s="44">
        <f t="shared" si="37"/>
        <v>4.6500000000000034E-2</v>
      </c>
      <c r="XFB97" s="44">
        <f t="shared" si="35"/>
        <v>0.46500000000000036</v>
      </c>
    </row>
    <row r="98" spans="16380:16382" x14ac:dyDescent="0.25">
      <c r="XEZ98" s="2">
        <f t="shared" si="36"/>
        <v>94</v>
      </c>
      <c r="XFA98" s="44">
        <f t="shared" si="37"/>
        <v>4.7000000000000035E-2</v>
      </c>
      <c r="XFB98" s="44">
        <f t="shared" si="35"/>
        <v>0.47000000000000036</v>
      </c>
    </row>
    <row r="99" spans="16380:16382" x14ac:dyDescent="0.25">
      <c r="XEZ99" s="2">
        <f t="shared" si="36"/>
        <v>95</v>
      </c>
      <c r="XFA99" s="44">
        <f t="shared" si="37"/>
        <v>4.7500000000000035E-2</v>
      </c>
      <c r="XFB99" s="44">
        <f t="shared" si="35"/>
        <v>0.47500000000000037</v>
      </c>
    </row>
    <row r="100" spans="16380:16382" x14ac:dyDescent="0.25">
      <c r="XEZ100" s="2">
        <f t="shared" si="36"/>
        <v>96</v>
      </c>
      <c r="XFA100" s="44">
        <f t="shared" si="37"/>
        <v>4.8000000000000036E-2</v>
      </c>
      <c r="XFB100" s="44">
        <f t="shared" si="35"/>
        <v>0.48000000000000037</v>
      </c>
    </row>
    <row r="101" spans="16380:16382" x14ac:dyDescent="0.25">
      <c r="XEZ101" s="2">
        <f t="shared" si="36"/>
        <v>97</v>
      </c>
      <c r="XFA101" s="44">
        <f t="shared" si="37"/>
        <v>4.8500000000000036E-2</v>
      </c>
      <c r="XFB101" s="44">
        <f t="shared" si="35"/>
        <v>0.48500000000000038</v>
      </c>
    </row>
    <row r="102" spans="16380:16382" x14ac:dyDescent="0.25">
      <c r="XEZ102" s="2">
        <f t="shared" si="36"/>
        <v>98</v>
      </c>
      <c r="XFA102" s="44">
        <f t="shared" si="37"/>
        <v>4.9000000000000037E-2</v>
      </c>
      <c r="XFB102" s="44">
        <f t="shared" si="35"/>
        <v>0.49000000000000038</v>
      </c>
    </row>
    <row r="103" spans="16380:16382" x14ac:dyDescent="0.25">
      <c r="XEZ103" s="2">
        <f t="shared" si="36"/>
        <v>99</v>
      </c>
      <c r="XFA103" s="44">
        <f t="shared" si="37"/>
        <v>4.9500000000000037E-2</v>
      </c>
      <c r="XFB103" s="44">
        <f t="shared" si="35"/>
        <v>0.49500000000000038</v>
      </c>
    </row>
    <row r="104" spans="16380:16382" x14ac:dyDescent="0.25">
      <c r="XEZ104" s="2">
        <f t="shared" si="36"/>
        <v>100</v>
      </c>
      <c r="XFA104" s="44">
        <f t="shared" si="37"/>
        <v>5.0000000000000037E-2</v>
      </c>
      <c r="XFB104" s="44">
        <f t="shared" si="35"/>
        <v>0.50000000000000033</v>
      </c>
    </row>
    <row r="105" spans="16380:16382" x14ac:dyDescent="0.25">
      <c r="XEZ105" s="2">
        <f t="shared" ref="XEZ105:XEZ168" si="38">+XEZ104+1</f>
        <v>101</v>
      </c>
      <c r="XFA105" s="44">
        <f t="shared" ref="XFA105:XFB168" si="39">+XFA104+0.05%</f>
        <v>5.0500000000000038E-2</v>
      </c>
      <c r="XFB105" s="44">
        <f t="shared" si="35"/>
        <v>0.50500000000000034</v>
      </c>
    </row>
    <row r="106" spans="16380:16382" x14ac:dyDescent="0.25">
      <c r="XEZ106" s="2">
        <f t="shared" si="38"/>
        <v>102</v>
      </c>
      <c r="XFA106" s="44">
        <f t="shared" si="39"/>
        <v>5.1000000000000038E-2</v>
      </c>
      <c r="XFB106" s="44">
        <f t="shared" si="35"/>
        <v>0.51000000000000034</v>
      </c>
    </row>
    <row r="107" spans="16380:16382" x14ac:dyDescent="0.25">
      <c r="XEZ107" s="2">
        <f t="shared" si="38"/>
        <v>103</v>
      </c>
      <c r="XFA107" s="44">
        <f t="shared" si="39"/>
        <v>5.1500000000000039E-2</v>
      </c>
      <c r="XFB107" s="44">
        <f t="shared" si="35"/>
        <v>0.51500000000000035</v>
      </c>
    </row>
    <row r="108" spans="16380:16382" x14ac:dyDescent="0.25">
      <c r="XEZ108" s="2">
        <f t="shared" si="38"/>
        <v>104</v>
      </c>
      <c r="XFA108" s="44">
        <f t="shared" si="39"/>
        <v>5.2000000000000039E-2</v>
      </c>
      <c r="XFB108" s="44">
        <f t="shared" si="35"/>
        <v>0.52000000000000035</v>
      </c>
    </row>
    <row r="109" spans="16380:16382" x14ac:dyDescent="0.25">
      <c r="XEZ109" s="2">
        <f t="shared" si="38"/>
        <v>105</v>
      </c>
      <c r="XFA109" s="44">
        <f t="shared" si="39"/>
        <v>5.250000000000004E-2</v>
      </c>
      <c r="XFB109" s="44">
        <f t="shared" si="35"/>
        <v>0.52500000000000036</v>
      </c>
    </row>
    <row r="110" spans="16380:16382" x14ac:dyDescent="0.25">
      <c r="XEZ110" s="2">
        <f t="shared" si="38"/>
        <v>106</v>
      </c>
      <c r="XFA110" s="44">
        <f t="shared" si="39"/>
        <v>5.300000000000004E-2</v>
      </c>
      <c r="XFB110" s="44">
        <f t="shared" si="35"/>
        <v>0.53000000000000036</v>
      </c>
    </row>
    <row r="111" spans="16380:16382" x14ac:dyDescent="0.25">
      <c r="XEZ111" s="2">
        <f t="shared" si="38"/>
        <v>107</v>
      </c>
      <c r="XFA111" s="44">
        <f t="shared" si="39"/>
        <v>5.3500000000000041E-2</v>
      </c>
      <c r="XFB111" s="44">
        <f t="shared" si="35"/>
        <v>0.53500000000000036</v>
      </c>
    </row>
    <row r="112" spans="16380:16382" x14ac:dyDescent="0.25">
      <c r="XEZ112" s="2">
        <f t="shared" si="38"/>
        <v>108</v>
      </c>
      <c r="XFA112" s="44">
        <f t="shared" si="39"/>
        <v>5.4000000000000041E-2</v>
      </c>
      <c r="XFB112" s="44">
        <f t="shared" si="35"/>
        <v>0.54000000000000037</v>
      </c>
    </row>
    <row r="113" spans="16380:16382" x14ac:dyDescent="0.25">
      <c r="XEZ113" s="2">
        <f t="shared" si="38"/>
        <v>109</v>
      </c>
      <c r="XFA113" s="44">
        <f t="shared" si="39"/>
        <v>5.4500000000000041E-2</v>
      </c>
      <c r="XFB113" s="44">
        <f t="shared" si="35"/>
        <v>0.54500000000000037</v>
      </c>
    </row>
    <row r="114" spans="16380:16382" x14ac:dyDescent="0.25">
      <c r="XEZ114" s="2">
        <f t="shared" si="38"/>
        <v>110</v>
      </c>
      <c r="XFA114" s="44">
        <f t="shared" si="39"/>
        <v>5.5000000000000042E-2</v>
      </c>
      <c r="XFB114" s="44">
        <f t="shared" si="35"/>
        <v>0.55000000000000038</v>
      </c>
    </row>
    <row r="115" spans="16380:16382" x14ac:dyDescent="0.25">
      <c r="XEZ115" s="2">
        <f t="shared" si="38"/>
        <v>111</v>
      </c>
      <c r="XFA115" s="44">
        <f t="shared" si="39"/>
        <v>5.5500000000000042E-2</v>
      </c>
      <c r="XFB115" s="44">
        <f t="shared" si="35"/>
        <v>0.55500000000000038</v>
      </c>
    </row>
    <row r="116" spans="16380:16382" x14ac:dyDescent="0.25">
      <c r="XEZ116" s="2">
        <f t="shared" si="38"/>
        <v>112</v>
      </c>
      <c r="XFA116" s="44">
        <f t="shared" si="39"/>
        <v>5.6000000000000043E-2</v>
      </c>
      <c r="XFB116" s="44">
        <f t="shared" si="35"/>
        <v>0.56000000000000039</v>
      </c>
    </row>
    <row r="117" spans="16380:16382" x14ac:dyDescent="0.25">
      <c r="XEZ117" s="2">
        <f t="shared" si="38"/>
        <v>113</v>
      </c>
      <c r="XFA117" s="44">
        <f t="shared" si="39"/>
        <v>5.6500000000000043E-2</v>
      </c>
      <c r="XFB117" s="44">
        <f t="shared" si="35"/>
        <v>0.56500000000000039</v>
      </c>
    </row>
    <row r="118" spans="16380:16382" x14ac:dyDescent="0.25">
      <c r="XEZ118" s="2">
        <f t="shared" si="38"/>
        <v>114</v>
      </c>
      <c r="XFA118" s="44">
        <f t="shared" si="39"/>
        <v>5.7000000000000044E-2</v>
      </c>
      <c r="XFB118" s="44">
        <f t="shared" si="35"/>
        <v>0.5700000000000004</v>
      </c>
    </row>
    <row r="119" spans="16380:16382" x14ac:dyDescent="0.25">
      <c r="XEZ119" s="2">
        <f t="shared" si="38"/>
        <v>115</v>
      </c>
      <c r="XFA119" s="44">
        <f t="shared" si="39"/>
        <v>5.7500000000000044E-2</v>
      </c>
      <c r="XFB119" s="44">
        <f t="shared" si="35"/>
        <v>0.5750000000000004</v>
      </c>
    </row>
    <row r="120" spans="16380:16382" x14ac:dyDescent="0.25">
      <c r="XEZ120" s="2">
        <f t="shared" si="38"/>
        <v>116</v>
      </c>
      <c r="XFA120" s="44">
        <f t="shared" si="39"/>
        <v>5.8000000000000045E-2</v>
      </c>
      <c r="XFB120" s="44">
        <f t="shared" si="35"/>
        <v>0.5800000000000004</v>
      </c>
    </row>
    <row r="121" spans="16380:16382" x14ac:dyDescent="0.25">
      <c r="XEZ121" s="2">
        <f t="shared" si="38"/>
        <v>117</v>
      </c>
      <c r="XFA121" s="44">
        <f t="shared" si="39"/>
        <v>5.8500000000000045E-2</v>
      </c>
      <c r="XFB121" s="44">
        <f t="shared" si="35"/>
        <v>0.58500000000000041</v>
      </c>
    </row>
    <row r="122" spans="16380:16382" x14ac:dyDescent="0.25">
      <c r="XEZ122" s="2">
        <f t="shared" si="38"/>
        <v>118</v>
      </c>
      <c r="XFA122" s="44">
        <f t="shared" si="39"/>
        <v>5.9000000000000045E-2</v>
      </c>
      <c r="XFB122" s="44">
        <f t="shared" si="35"/>
        <v>0.59000000000000041</v>
      </c>
    </row>
    <row r="123" spans="16380:16382" x14ac:dyDescent="0.25">
      <c r="XEZ123" s="2">
        <f t="shared" si="38"/>
        <v>119</v>
      </c>
      <c r="XFA123" s="44">
        <f t="shared" si="39"/>
        <v>5.9500000000000046E-2</v>
      </c>
      <c r="XFB123" s="44">
        <f t="shared" si="35"/>
        <v>0.59500000000000042</v>
      </c>
    </row>
    <row r="124" spans="16380:16382" x14ac:dyDescent="0.25">
      <c r="XEZ124" s="2">
        <f t="shared" si="38"/>
        <v>120</v>
      </c>
      <c r="XFA124" s="44">
        <f t="shared" si="39"/>
        <v>6.0000000000000046E-2</v>
      </c>
      <c r="XFB124" s="44">
        <f t="shared" si="35"/>
        <v>0.60000000000000042</v>
      </c>
    </row>
    <row r="125" spans="16380:16382" x14ac:dyDescent="0.25">
      <c r="XEZ125" s="2">
        <f t="shared" si="38"/>
        <v>121</v>
      </c>
      <c r="XFA125" s="44">
        <f t="shared" si="39"/>
        <v>6.0500000000000047E-2</v>
      </c>
      <c r="XFB125" s="44">
        <f t="shared" si="35"/>
        <v>0.60500000000000043</v>
      </c>
    </row>
    <row r="126" spans="16380:16382" x14ac:dyDescent="0.25">
      <c r="XEZ126" s="2">
        <f t="shared" si="38"/>
        <v>122</v>
      </c>
      <c r="XFA126" s="44">
        <f t="shared" si="39"/>
        <v>6.1000000000000047E-2</v>
      </c>
      <c r="XFB126" s="44">
        <f t="shared" si="35"/>
        <v>0.61000000000000043</v>
      </c>
    </row>
    <row r="127" spans="16380:16382" x14ac:dyDescent="0.25">
      <c r="XEZ127" s="2">
        <f t="shared" si="38"/>
        <v>123</v>
      </c>
      <c r="XFA127" s="44">
        <f t="shared" si="39"/>
        <v>6.1500000000000048E-2</v>
      </c>
      <c r="XFB127" s="44">
        <f t="shared" si="35"/>
        <v>0.61500000000000044</v>
      </c>
    </row>
    <row r="128" spans="16380:16382" x14ac:dyDescent="0.25">
      <c r="XEZ128" s="2">
        <f t="shared" si="38"/>
        <v>124</v>
      </c>
      <c r="XFA128" s="44">
        <f t="shared" si="39"/>
        <v>6.2000000000000048E-2</v>
      </c>
      <c r="XFB128" s="44">
        <f t="shared" si="35"/>
        <v>0.62000000000000044</v>
      </c>
    </row>
    <row r="129" spans="16380:16382" x14ac:dyDescent="0.25">
      <c r="XEZ129" s="2">
        <f t="shared" si="38"/>
        <v>125</v>
      </c>
      <c r="XFA129" s="44">
        <f t="shared" si="39"/>
        <v>6.2500000000000042E-2</v>
      </c>
      <c r="XFB129" s="44">
        <f t="shared" si="35"/>
        <v>0.62500000000000044</v>
      </c>
    </row>
    <row r="130" spans="16380:16382" x14ac:dyDescent="0.25">
      <c r="XEZ130" s="2">
        <f t="shared" si="38"/>
        <v>126</v>
      </c>
      <c r="XFA130" s="44">
        <f t="shared" si="39"/>
        <v>6.3000000000000042E-2</v>
      </c>
      <c r="XFB130" s="44">
        <f t="shared" si="35"/>
        <v>0.63000000000000045</v>
      </c>
    </row>
    <row r="131" spans="16380:16382" x14ac:dyDescent="0.25">
      <c r="XEZ131" s="2">
        <f t="shared" si="38"/>
        <v>127</v>
      </c>
      <c r="XFA131" s="44">
        <f t="shared" si="39"/>
        <v>6.3500000000000043E-2</v>
      </c>
      <c r="XFB131" s="44">
        <f t="shared" si="35"/>
        <v>0.63500000000000045</v>
      </c>
    </row>
    <row r="132" spans="16380:16382" x14ac:dyDescent="0.25">
      <c r="XEZ132" s="2">
        <f t="shared" si="38"/>
        <v>128</v>
      </c>
      <c r="XFA132" s="44">
        <f t="shared" si="39"/>
        <v>6.4000000000000043E-2</v>
      </c>
      <c r="XFB132" s="44">
        <f t="shared" si="35"/>
        <v>0.64000000000000046</v>
      </c>
    </row>
    <row r="133" spans="16380:16382" x14ac:dyDescent="0.25">
      <c r="XEZ133" s="2">
        <f t="shared" si="38"/>
        <v>129</v>
      </c>
      <c r="XFA133" s="44">
        <f t="shared" si="39"/>
        <v>6.4500000000000043E-2</v>
      </c>
      <c r="XFB133" s="44">
        <f t="shared" si="35"/>
        <v>0.64500000000000046</v>
      </c>
    </row>
    <row r="134" spans="16380:16382" x14ac:dyDescent="0.25">
      <c r="XEZ134" s="2">
        <f t="shared" si="38"/>
        <v>130</v>
      </c>
      <c r="XFA134" s="44">
        <f t="shared" si="39"/>
        <v>6.5000000000000044E-2</v>
      </c>
      <c r="XFB134" s="44">
        <f t="shared" ref="XFB134:XFB197" si="40">+XFA134*10</f>
        <v>0.65000000000000047</v>
      </c>
    </row>
    <row r="135" spans="16380:16382" x14ac:dyDescent="0.25">
      <c r="XEZ135" s="2">
        <f t="shared" si="38"/>
        <v>131</v>
      </c>
      <c r="XFA135" s="44">
        <f t="shared" si="39"/>
        <v>6.5500000000000044E-2</v>
      </c>
      <c r="XFB135" s="44">
        <f t="shared" si="40"/>
        <v>0.65500000000000047</v>
      </c>
    </row>
    <row r="136" spans="16380:16382" x14ac:dyDescent="0.25">
      <c r="XEZ136" s="2">
        <f t="shared" si="38"/>
        <v>132</v>
      </c>
      <c r="XFA136" s="44">
        <f t="shared" si="39"/>
        <v>6.6000000000000045E-2</v>
      </c>
      <c r="XFB136" s="44">
        <f t="shared" si="40"/>
        <v>0.66000000000000048</v>
      </c>
    </row>
    <row r="137" spans="16380:16382" x14ac:dyDescent="0.25">
      <c r="XEZ137" s="2">
        <f t="shared" si="38"/>
        <v>133</v>
      </c>
      <c r="XFA137" s="44">
        <f t="shared" si="39"/>
        <v>6.6500000000000045E-2</v>
      </c>
      <c r="XFB137" s="44">
        <f t="shared" si="40"/>
        <v>0.66500000000000048</v>
      </c>
    </row>
    <row r="138" spans="16380:16382" x14ac:dyDescent="0.25">
      <c r="XEZ138" s="2">
        <f t="shared" si="38"/>
        <v>134</v>
      </c>
      <c r="XFA138" s="44">
        <f t="shared" si="39"/>
        <v>6.7000000000000046E-2</v>
      </c>
      <c r="XFB138" s="44">
        <f t="shared" si="40"/>
        <v>0.67000000000000048</v>
      </c>
    </row>
    <row r="139" spans="16380:16382" x14ac:dyDescent="0.25">
      <c r="XEZ139" s="2">
        <f t="shared" si="38"/>
        <v>135</v>
      </c>
      <c r="XFA139" s="44">
        <f t="shared" si="39"/>
        <v>6.7500000000000046E-2</v>
      </c>
      <c r="XFB139" s="44">
        <f t="shared" si="40"/>
        <v>0.67500000000000049</v>
      </c>
    </row>
    <row r="140" spans="16380:16382" x14ac:dyDescent="0.25">
      <c r="XEZ140" s="2">
        <f t="shared" si="38"/>
        <v>136</v>
      </c>
      <c r="XFA140" s="44">
        <f t="shared" si="39"/>
        <v>6.8000000000000047E-2</v>
      </c>
      <c r="XFB140" s="44">
        <f t="shared" si="40"/>
        <v>0.68000000000000049</v>
      </c>
    </row>
    <row r="141" spans="16380:16382" x14ac:dyDescent="0.25">
      <c r="XEZ141" s="2">
        <f t="shared" si="38"/>
        <v>137</v>
      </c>
      <c r="XFA141" s="44">
        <f t="shared" si="39"/>
        <v>6.8500000000000047E-2</v>
      </c>
      <c r="XFB141" s="44">
        <f t="shared" si="40"/>
        <v>0.6850000000000005</v>
      </c>
    </row>
    <row r="142" spans="16380:16382" x14ac:dyDescent="0.25">
      <c r="XEZ142" s="2">
        <f t="shared" si="38"/>
        <v>138</v>
      </c>
      <c r="XFA142" s="44">
        <f t="shared" si="39"/>
        <v>6.9000000000000047E-2</v>
      </c>
      <c r="XFB142" s="44">
        <f t="shared" si="40"/>
        <v>0.6900000000000005</v>
      </c>
    </row>
    <row r="143" spans="16380:16382" x14ac:dyDescent="0.25">
      <c r="XEZ143" s="2">
        <f t="shared" si="38"/>
        <v>139</v>
      </c>
      <c r="XFA143" s="44">
        <f t="shared" si="39"/>
        <v>6.9500000000000048E-2</v>
      </c>
      <c r="XFB143" s="44">
        <f t="shared" si="40"/>
        <v>0.69500000000000051</v>
      </c>
    </row>
    <row r="144" spans="16380:16382" x14ac:dyDescent="0.25">
      <c r="XEZ144" s="2">
        <f t="shared" si="38"/>
        <v>140</v>
      </c>
      <c r="XFA144" s="44">
        <f t="shared" si="39"/>
        <v>7.0000000000000048E-2</v>
      </c>
      <c r="XFB144" s="44">
        <f t="shared" si="40"/>
        <v>0.70000000000000051</v>
      </c>
    </row>
    <row r="145" spans="16380:16382" x14ac:dyDescent="0.25">
      <c r="XEZ145" s="2">
        <f t="shared" si="38"/>
        <v>141</v>
      </c>
      <c r="XFA145" s="44">
        <f t="shared" si="39"/>
        <v>7.0500000000000049E-2</v>
      </c>
      <c r="XFB145" s="44">
        <f t="shared" si="40"/>
        <v>0.70500000000000052</v>
      </c>
    </row>
    <row r="146" spans="16380:16382" x14ac:dyDescent="0.25">
      <c r="XEZ146" s="2">
        <f t="shared" si="38"/>
        <v>142</v>
      </c>
      <c r="XFA146" s="44">
        <f t="shared" si="39"/>
        <v>7.1000000000000049E-2</v>
      </c>
      <c r="XFB146" s="44">
        <f t="shared" si="40"/>
        <v>0.71000000000000052</v>
      </c>
    </row>
    <row r="147" spans="16380:16382" x14ac:dyDescent="0.25">
      <c r="XEZ147" s="2">
        <f t="shared" si="38"/>
        <v>143</v>
      </c>
      <c r="XFA147" s="44">
        <f t="shared" si="39"/>
        <v>7.150000000000005E-2</v>
      </c>
      <c r="XFB147" s="44">
        <f t="shared" si="40"/>
        <v>0.71500000000000052</v>
      </c>
    </row>
    <row r="148" spans="16380:16382" x14ac:dyDescent="0.25">
      <c r="XEZ148" s="2">
        <f t="shared" si="38"/>
        <v>144</v>
      </c>
      <c r="XFA148" s="44">
        <f t="shared" si="39"/>
        <v>7.200000000000005E-2</v>
      </c>
      <c r="XFB148" s="44">
        <f t="shared" si="40"/>
        <v>0.72000000000000053</v>
      </c>
    </row>
    <row r="149" spans="16380:16382" x14ac:dyDescent="0.25">
      <c r="XEZ149" s="2">
        <f t="shared" si="38"/>
        <v>145</v>
      </c>
      <c r="XFA149" s="44">
        <f t="shared" si="39"/>
        <v>7.2500000000000051E-2</v>
      </c>
      <c r="XFB149" s="44">
        <f t="shared" si="40"/>
        <v>0.72500000000000053</v>
      </c>
    </row>
    <row r="150" spans="16380:16382" x14ac:dyDescent="0.25">
      <c r="XEZ150" s="2">
        <f t="shared" si="38"/>
        <v>146</v>
      </c>
      <c r="XFA150" s="44">
        <f t="shared" si="39"/>
        <v>7.3000000000000051E-2</v>
      </c>
      <c r="XFB150" s="44">
        <f t="shared" si="40"/>
        <v>0.73000000000000054</v>
      </c>
    </row>
    <row r="151" spans="16380:16382" x14ac:dyDescent="0.25">
      <c r="XEZ151" s="2">
        <f t="shared" si="38"/>
        <v>147</v>
      </c>
      <c r="XFA151" s="44">
        <f t="shared" si="39"/>
        <v>7.3500000000000051E-2</v>
      </c>
      <c r="XFB151" s="44">
        <f t="shared" si="40"/>
        <v>0.73500000000000054</v>
      </c>
    </row>
    <row r="152" spans="16380:16382" x14ac:dyDescent="0.25">
      <c r="XEZ152" s="2">
        <f t="shared" si="38"/>
        <v>148</v>
      </c>
      <c r="XFA152" s="44">
        <f t="shared" si="39"/>
        <v>7.4000000000000052E-2</v>
      </c>
      <c r="XFB152" s="44">
        <f t="shared" si="40"/>
        <v>0.74000000000000055</v>
      </c>
    </row>
    <row r="153" spans="16380:16382" x14ac:dyDescent="0.25">
      <c r="XEZ153" s="2">
        <f t="shared" si="38"/>
        <v>149</v>
      </c>
      <c r="XFA153" s="44">
        <f t="shared" si="39"/>
        <v>7.4500000000000052E-2</v>
      </c>
      <c r="XFB153" s="44">
        <f t="shared" si="40"/>
        <v>0.74500000000000055</v>
      </c>
    </row>
    <row r="154" spans="16380:16382" x14ac:dyDescent="0.25">
      <c r="XEZ154" s="2">
        <f t="shared" si="38"/>
        <v>150</v>
      </c>
      <c r="XFA154" s="44">
        <f t="shared" si="39"/>
        <v>7.5000000000000053E-2</v>
      </c>
      <c r="XFB154" s="44">
        <f t="shared" si="40"/>
        <v>0.75000000000000056</v>
      </c>
    </row>
    <row r="155" spans="16380:16382" x14ac:dyDescent="0.25">
      <c r="XEZ155" s="2">
        <f t="shared" si="38"/>
        <v>151</v>
      </c>
      <c r="XFA155" s="44">
        <f t="shared" si="39"/>
        <v>7.5500000000000053E-2</v>
      </c>
      <c r="XFB155" s="44">
        <f t="shared" si="40"/>
        <v>0.75500000000000056</v>
      </c>
    </row>
    <row r="156" spans="16380:16382" x14ac:dyDescent="0.25">
      <c r="XEZ156" s="2">
        <f t="shared" si="38"/>
        <v>152</v>
      </c>
      <c r="XFA156" s="44">
        <f t="shared" si="39"/>
        <v>7.6000000000000054E-2</v>
      </c>
      <c r="XFB156" s="44">
        <f t="shared" si="40"/>
        <v>0.76000000000000056</v>
      </c>
    </row>
    <row r="157" spans="16380:16382" x14ac:dyDescent="0.25">
      <c r="XEZ157" s="2">
        <f t="shared" si="38"/>
        <v>153</v>
      </c>
      <c r="XFA157" s="44">
        <f t="shared" si="39"/>
        <v>7.6500000000000054E-2</v>
      </c>
      <c r="XFB157" s="44">
        <f t="shared" si="40"/>
        <v>0.76500000000000057</v>
      </c>
    </row>
    <row r="158" spans="16380:16382" x14ac:dyDescent="0.25">
      <c r="XEZ158" s="2">
        <f t="shared" si="38"/>
        <v>154</v>
      </c>
      <c r="XFA158" s="44">
        <f t="shared" si="39"/>
        <v>7.7000000000000055E-2</v>
      </c>
      <c r="XFB158" s="44">
        <f t="shared" si="40"/>
        <v>0.77000000000000057</v>
      </c>
    </row>
    <row r="159" spans="16380:16382" x14ac:dyDescent="0.25">
      <c r="XEZ159" s="2">
        <f t="shared" si="38"/>
        <v>155</v>
      </c>
      <c r="XFA159" s="44">
        <f t="shared" si="39"/>
        <v>7.7500000000000055E-2</v>
      </c>
      <c r="XFB159" s="44">
        <f t="shared" si="40"/>
        <v>0.77500000000000058</v>
      </c>
    </row>
    <row r="160" spans="16380:16382" x14ac:dyDescent="0.25">
      <c r="XEZ160" s="2">
        <f t="shared" si="38"/>
        <v>156</v>
      </c>
      <c r="XFA160" s="44">
        <f t="shared" si="39"/>
        <v>7.8000000000000055E-2</v>
      </c>
      <c r="XFB160" s="44">
        <f t="shared" si="40"/>
        <v>0.78000000000000058</v>
      </c>
    </row>
    <row r="161" spans="16380:16382" x14ac:dyDescent="0.25">
      <c r="XEZ161" s="2">
        <f t="shared" si="38"/>
        <v>157</v>
      </c>
      <c r="XFA161" s="44">
        <f t="shared" si="39"/>
        <v>7.8500000000000056E-2</v>
      </c>
      <c r="XFB161" s="44">
        <f t="shared" si="40"/>
        <v>0.78500000000000059</v>
      </c>
    </row>
    <row r="162" spans="16380:16382" x14ac:dyDescent="0.25">
      <c r="XEZ162" s="2">
        <f t="shared" si="38"/>
        <v>158</v>
      </c>
      <c r="XFA162" s="44">
        <f t="shared" si="39"/>
        <v>7.9000000000000056E-2</v>
      </c>
      <c r="XFB162" s="44">
        <f t="shared" si="40"/>
        <v>0.79000000000000059</v>
      </c>
    </row>
    <row r="163" spans="16380:16382" x14ac:dyDescent="0.25">
      <c r="XEZ163" s="2">
        <f t="shared" si="38"/>
        <v>159</v>
      </c>
      <c r="XFA163" s="44">
        <f t="shared" si="39"/>
        <v>7.9500000000000057E-2</v>
      </c>
      <c r="XFB163" s="44">
        <f t="shared" si="40"/>
        <v>0.7950000000000006</v>
      </c>
    </row>
    <row r="164" spans="16380:16382" x14ac:dyDescent="0.25">
      <c r="XEZ164" s="2">
        <f t="shared" si="38"/>
        <v>160</v>
      </c>
      <c r="XFA164" s="44">
        <f t="shared" si="39"/>
        <v>8.0000000000000057E-2</v>
      </c>
      <c r="XFB164" s="44">
        <f t="shared" si="40"/>
        <v>0.8000000000000006</v>
      </c>
    </row>
    <row r="165" spans="16380:16382" x14ac:dyDescent="0.25">
      <c r="XEZ165" s="2">
        <f t="shared" si="38"/>
        <v>161</v>
      </c>
      <c r="XFA165" s="44">
        <f t="shared" si="39"/>
        <v>8.0500000000000058E-2</v>
      </c>
      <c r="XFB165" s="44">
        <f t="shared" si="40"/>
        <v>0.8050000000000006</v>
      </c>
    </row>
    <row r="166" spans="16380:16382" x14ac:dyDescent="0.25">
      <c r="XEZ166" s="2">
        <f t="shared" si="38"/>
        <v>162</v>
      </c>
      <c r="XFA166" s="44">
        <f t="shared" si="39"/>
        <v>8.1000000000000058E-2</v>
      </c>
      <c r="XFB166" s="44">
        <f t="shared" si="40"/>
        <v>0.81000000000000061</v>
      </c>
    </row>
    <row r="167" spans="16380:16382" x14ac:dyDescent="0.25">
      <c r="XEZ167" s="2">
        <f t="shared" si="38"/>
        <v>163</v>
      </c>
      <c r="XFA167" s="44">
        <f t="shared" si="39"/>
        <v>8.1500000000000059E-2</v>
      </c>
      <c r="XFB167" s="44">
        <f t="shared" si="40"/>
        <v>0.81500000000000061</v>
      </c>
    </row>
    <row r="168" spans="16380:16382" x14ac:dyDescent="0.25">
      <c r="XEZ168" s="2">
        <f t="shared" si="38"/>
        <v>164</v>
      </c>
      <c r="XFA168" s="44">
        <f t="shared" si="39"/>
        <v>8.2000000000000059E-2</v>
      </c>
      <c r="XFB168" s="44">
        <f t="shared" si="40"/>
        <v>0.82000000000000062</v>
      </c>
    </row>
    <row r="169" spans="16380:16382" x14ac:dyDescent="0.25">
      <c r="XEZ169" s="2">
        <f t="shared" ref="XEZ169:XEZ180" si="41">+XEZ168+1</f>
        <v>165</v>
      </c>
      <c r="XFA169" s="44">
        <f t="shared" ref="XFA169:XFB180" si="42">+XFA168+0.05%</f>
        <v>8.2500000000000059E-2</v>
      </c>
      <c r="XFB169" s="44">
        <f t="shared" si="40"/>
        <v>0.82500000000000062</v>
      </c>
    </row>
    <row r="170" spans="16380:16382" x14ac:dyDescent="0.25">
      <c r="XEZ170" s="2">
        <f t="shared" si="41"/>
        <v>166</v>
      </c>
      <c r="XFA170" s="44">
        <f t="shared" si="42"/>
        <v>8.300000000000006E-2</v>
      </c>
      <c r="XFB170" s="44">
        <f t="shared" si="40"/>
        <v>0.83000000000000063</v>
      </c>
    </row>
    <row r="171" spans="16380:16382" x14ac:dyDescent="0.25">
      <c r="XEZ171" s="2">
        <f t="shared" si="41"/>
        <v>167</v>
      </c>
      <c r="XFA171" s="44">
        <f t="shared" si="42"/>
        <v>8.350000000000006E-2</v>
      </c>
      <c r="XFB171" s="44">
        <f t="shared" si="40"/>
        <v>0.83500000000000063</v>
      </c>
    </row>
    <row r="172" spans="16380:16382" x14ac:dyDescent="0.25">
      <c r="XEZ172" s="2">
        <f t="shared" si="41"/>
        <v>168</v>
      </c>
      <c r="XFA172" s="44">
        <f t="shared" si="42"/>
        <v>8.4000000000000061E-2</v>
      </c>
      <c r="XFB172" s="44">
        <f t="shared" si="40"/>
        <v>0.84000000000000064</v>
      </c>
    </row>
    <row r="173" spans="16380:16382" x14ac:dyDescent="0.25">
      <c r="XEZ173" s="2">
        <f t="shared" si="41"/>
        <v>169</v>
      </c>
      <c r="XFA173" s="44">
        <f t="shared" si="42"/>
        <v>8.4500000000000061E-2</v>
      </c>
      <c r="XFB173" s="44">
        <f t="shared" si="40"/>
        <v>0.84500000000000064</v>
      </c>
    </row>
    <row r="174" spans="16380:16382" x14ac:dyDescent="0.25">
      <c r="XEZ174" s="2">
        <f t="shared" si="41"/>
        <v>170</v>
      </c>
      <c r="XFA174" s="44">
        <f t="shared" si="42"/>
        <v>8.5000000000000062E-2</v>
      </c>
      <c r="XFB174" s="44">
        <f t="shared" si="40"/>
        <v>0.85000000000000064</v>
      </c>
    </row>
    <row r="175" spans="16380:16382" x14ac:dyDescent="0.25">
      <c r="XEZ175" s="2">
        <f t="shared" si="41"/>
        <v>171</v>
      </c>
      <c r="XFA175" s="44">
        <f t="shared" si="42"/>
        <v>8.5500000000000062E-2</v>
      </c>
      <c r="XFB175" s="44">
        <f t="shared" si="40"/>
        <v>0.85500000000000065</v>
      </c>
    </row>
    <row r="176" spans="16380:16382" x14ac:dyDescent="0.25">
      <c r="XEZ176" s="2">
        <f t="shared" si="41"/>
        <v>172</v>
      </c>
      <c r="XFA176" s="44">
        <f t="shared" si="42"/>
        <v>8.6000000000000063E-2</v>
      </c>
      <c r="XFB176" s="44">
        <f t="shared" si="40"/>
        <v>0.86000000000000065</v>
      </c>
    </row>
    <row r="177" spans="16380:16382" x14ac:dyDescent="0.25">
      <c r="XEZ177" s="2">
        <f t="shared" si="41"/>
        <v>173</v>
      </c>
      <c r="XFA177" s="44">
        <f t="shared" si="42"/>
        <v>8.6500000000000063E-2</v>
      </c>
      <c r="XFB177" s="44">
        <f t="shared" si="40"/>
        <v>0.86500000000000066</v>
      </c>
    </row>
    <row r="178" spans="16380:16382" x14ac:dyDescent="0.25">
      <c r="XEZ178" s="2">
        <f t="shared" si="41"/>
        <v>174</v>
      </c>
      <c r="XFA178" s="44">
        <f t="shared" si="42"/>
        <v>8.7000000000000063E-2</v>
      </c>
      <c r="XFB178" s="44">
        <f t="shared" si="40"/>
        <v>0.87000000000000066</v>
      </c>
    </row>
    <row r="179" spans="16380:16382" x14ac:dyDescent="0.25">
      <c r="XEZ179" s="2">
        <f t="shared" si="41"/>
        <v>175</v>
      </c>
      <c r="XFA179" s="44">
        <f t="shared" si="42"/>
        <v>8.7500000000000064E-2</v>
      </c>
      <c r="XFB179" s="44">
        <f t="shared" si="40"/>
        <v>0.87500000000000067</v>
      </c>
    </row>
    <row r="180" spans="16380:16382" x14ac:dyDescent="0.25">
      <c r="XEZ180" s="2">
        <f t="shared" si="41"/>
        <v>176</v>
      </c>
      <c r="XFA180" s="44">
        <f t="shared" si="42"/>
        <v>8.8000000000000064E-2</v>
      </c>
      <c r="XFB180" s="44">
        <f t="shared" si="40"/>
        <v>0.88000000000000067</v>
      </c>
    </row>
    <row r="181" spans="16380:16382" x14ac:dyDescent="0.25">
      <c r="XEZ181" s="2">
        <f t="shared" ref="XEZ181:XEZ244" si="43">+XEZ180+1</f>
        <v>177</v>
      </c>
      <c r="XFA181" s="44">
        <f t="shared" ref="XFA181:XFB244" si="44">+XFA180+0.05%</f>
        <v>8.8500000000000065E-2</v>
      </c>
      <c r="XFB181" s="44">
        <f t="shared" si="40"/>
        <v>0.88500000000000068</v>
      </c>
    </row>
    <row r="182" spans="16380:16382" x14ac:dyDescent="0.25">
      <c r="XEZ182" s="2">
        <f t="shared" si="43"/>
        <v>178</v>
      </c>
      <c r="XFA182" s="44">
        <f t="shared" si="44"/>
        <v>8.9000000000000065E-2</v>
      </c>
      <c r="XFB182" s="44">
        <f t="shared" si="40"/>
        <v>0.89000000000000068</v>
      </c>
    </row>
    <row r="183" spans="16380:16382" x14ac:dyDescent="0.25">
      <c r="XEZ183" s="2">
        <f t="shared" si="43"/>
        <v>179</v>
      </c>
      <c r="XFA183" s="44">
        <f t="shared" si="44"/>
        <v>8.9500000000000066E-2</v>
      </c>
      <c r="XFB183" s="44">
        <f t="shared" si="40"/>
        <v>0.89500000000000068</v>
      </c>
    </row>
    <row r="184" spans="16380:16382" x14ac:dyDescent="0.25">
      <c r="XEZ184" s="2">
        <f t="shared" si="43"/>
        <v>180</v>
      </c>
      <c r="XFA184" s="44">
        <f t="shared" si="44"/>
        <v>9.0000000000000066E-2</v>
      </c>
      <c r="XFB184" s="44">
        <f t="shared" si="40"/>
        <v>0.90000000000000069</v>
      </c>
    </row>
    <row r="185" spans="16380:16382" x14ac:dyDescent="0.25">
      <c r="XEZ185" s="2">
        <f t="shared" si="43"/>
        <v>181</v>
      </c>
      <c r="XFA185" s="44">
        <f t="shared" si="44"/>
        <v>9.0500000000000067E-2</v>
      </c>
      <c r="XFB185" s="44">
        <f t="shared" si="40"/>
        <v>0.90500000000000069</v>
      </c>
    </row>
    <row r="186" spans="16380:16382" x14ac:dyDescent="0.25">
      <c r="XEZ186" s="2">
        <f t="shared" si="43"/>
        <v>182</v>
      </c>
      <c r="XFA186" s="44">
        <f t="shared" si="44"/>
        <v>9.1000000000000067E-2</v>
      </c>
      <c r="XFB186" s="44">
        <f t="shared" si="40"/>
        <v>0.9100000000000007</v>
      </c>
    </row>
    <row r="187" spans="16380:16382" x14ac:dyDescent="0.25">
      <c r="XEZ187" s="2">
        <f t="shared" si="43"/>
        <v>183</v>
      </c>
      <c r="XFA187" s="44">
        <f t="shared" si="44"/>
        <v>9.1500000000000067E-2</v>
      </c>
      <c r="XFB187" s="44">
        <f t="shared" si="40"/>
        <v>0.9150000000000007</v>
      </c>
    </row>
    <row r="188" spans="16380:16382" x14ac:dyDescent="0.25">
      <c r="XEZ188" s="2">
        <f t="shared" si="43"/>
        <v>184</v>
      </c>
      <c r="XFA188" s="44">
        <f t="shared" si="44"/>
        <v>9.2000000000000068E-2</v>
      </c>
      <c r="XFB188" s="44">
        <f t="shared" si="40"/>
        <v>0.92000000000000071</v>
      </c>
    </row>
    <row r="189" spans="16380:16382" x14ac:dyDescent="0.25">
      <c r="XEZ189" s="2">
        <f t="shared" si="43"/>
        <v>185</v>
      </c>
      <c r="XFA189" s="44">
        <f t="shared" si="44"/>
        <v>9.2500000000000068E-2</v>
      </c>
      <c r="XFB189" s="44">
        <f t="shared" si="40"/>
        <v>0.92500000000000071</v>
      </c>
    </row>
    <row r="190" spans="16380:16382" x14ac:dyDescent="0.25">
      <c r="XEZ190" s="2">
        <f t="shared" si="43"/>
        <v>186</v>
      </c>
      <c r="XFA190" s="44">
        <f t="shared" si="44"/>
        <v>9.3000000000000069E-2</v>
      </c>
      <c r="XFB190" s="44">
        <f t="shared" si="40"/>
        <v>0.93000000000000071</v>
      </c>
    </row>
    <row r="191" spans="16380:16382" x14ac:dyDescent="0.25">
      <c r="XEZ191" s="2">
        <f t="shared" si="43"/>
        <v>187</v>
      </c>
      <c r="XFA191" s="44">
        <f t="shared" si="44"/>
        <v>9.3500000000000069E-2</v>
      </c>
      <c r="XFB191" s="44">
        <f t="shared" si="40"/>
        <v>0.93500000000000072</v>
      </c>
    </row>
    <row r="192" spans="16380:16382" x14ac:dyDescent="0.25">
      <c r="XEZ192" s="2">
        <f t="shared" si="43"/>
        <v>188</v>
      </c>
      <c r="XFA192" s="44">
        <f t="shared" si="44"/>
        <v>9.400000000000007E-2</v>
      </c>
      <c r="XFB192" s="44">
        <f t="shared" si="40"/>
        <v>0.94000000000000072</v>
      </c>
    </row>
    <row r="193" spans="16380:16382" x14ac:dyDescent="0.25">
      <c r="XEZ193" s="2">
        <f t="shared" si="43"/>
        <v>189</v>
      </c>
      <c r="XFA193" s="44">
        <f t="shared" si="44"/>
        <v>9.450000000000007E-2</v>
      </c>
      <c r="XFB193" s="44">
        <f t="shared" si="40"/>
        <v>0.94500000000000073</v>
      </c>
    </row>
    <row r="194" spans="16380:16382" x14ac:dyDescent="0.25">
      <c r="XEZ194" s="2">
        <f t="shared" si="43"/>
        <v>190</v>
      </c>
      <c r="XFA194" s="44">
        <f t="shared" si="44"/>
        <v>9.500000000000007E-2</v>
      </c>
      <c r="XFB194" s="44">
        <f t="shared" si="40"/>
        <v>0.95000000000000073</v>
      </c>
    </row>
    <row r="195" spans="16380:16382" x14ac:dyDescent="0.25">
      <c r="XEZ195" s="2">
        <f t="shared" si="43"/>
        <v>191</v>
      </c>
      <c r="XFA195" s="44">
        <f t="shared" si="44"/>
        <v>9.5500000000000071E-2</v>
      </c>
      <c r="XFB195" s="44">
        <f t="shared" si="40"/>
        <v>0.95500000000000074</v>
      </c>
    </row>
    <row r="196" spans="16380:16382" x14ac:dyDescent="0.25">
      <c r="XEZ196" s="2">
        <f t="shared" si="43"/>
        <v>192</v>
      </c>
      <c r="XFA196" s="44">
        <f t="shared" si="44"/>
        <v>9.6000000000000071E-2</v>
      </c>
      <c r="XFB196" s="44">
        <f t="shared" si="40"/>
        <v>0.96000000000000074</v>
      </c>
    </row>
    <row r="197" spans="16380:16382" x14ac:dyDescent="0.25">
      <c r="XEZ197" s="2">
        <f t="shared" si="43"/>
        <v>193</v>
      </c>
      <c r="XFA197" s="44">
        <f t="shared" si="44"/>
        <v>9.6500000000000072E-2</v>
      </c>
      <c r="XFB197" s="44">
        <f t="shared" si="40"/>
        <v>0.96500000000000075</v>
      </c>
    </row>
    <row r="198" spans="16380:16382" x14ac:dyDescent="0.25">
      <c r="XEZ198" s="2">
        <f t="shared" si="43"/>
        <v>194</v>
      </c>
      <c r="XFA198" s="44">
        <f t="shared" si="44"/>
        <v>9.7000000000000072E-2</v>
      </c>
      <c r="XFB198" s="44">
        <f t="shared" ref="XFB198:XFB204" si="45">+XFA198*10</f>
        <v>0.97000000000000075</v>
      </c>
    </row>
    <row r="199" spans="16380:16382" x14ac:dyDescent="0.25">
      <c r="XEZ199" s="2">
        <f t="shared" si="43"/>
        <v>195</v>
      </c>
      <c r="XFA199" s="44">
        <f t="shared" si="44"/>
        <v>9.7500000000000073E-2</v>
      </c>
      <c r="XFB199" s="44">
        <f t="shared" si="45"/>
        <v>0.97500000000000075</v>
      </c>
    </row>
    <row r="200" spans="16380:16382" x14ac:dyDescent="0.25">
      <c r="XEZ200" s="2">
        <f t="shared" si="43"/>
        <v>196</v>
      </c>
      <c r="XFA200" s="44">
        <f t="shared" si="44"/>
        <v>9.8000000000000073E-2</v>
      </c>
      <c r="XFB200" s="44">
        <f t="shared" si="45"/>
        <v>0.98000000000000076</v>
      </c>
    </row>
    <row r="201" spans="16380:16382" x14ac:dyDescent="0.25">
      <c r="XEZ201" s="2">
        <f t="shared" si="43"/>
        <v>197</v>
      </c>
      <c r="XFA201" s="44">
        <f t="shared" si="44"/>
        <v>9.8500000000000074E-2</v>
      </c>
      <c r="XFB201" s="44">
        <f t="shared" si="45"/>
        <v>0.98500000000000076</v>
      </c>
    </row>
    <row r="202" spans="16380:16382" x14ac:dyDescent="0.25">
      <c r="XEZ202" s="2">
        <f t="shared" si="43"/>
        <v>198</v>
      </c>
      <c r="XFA202" s="44">
        <f t="shared" si="44"/>
        <v>9.9000000000000074E-2</v>
      </c>
      <c r="XFB202" s="44">
        <f t="shared" si="45"/>
        <v>0.99000000000000077</v>
      </c>
    </row>
    <row r="203" spans="16380:16382" x14ac:dyDescent="0.25">
      <c r="XEZ203" s="2">
        <f t="shared" si="43"/>
        <v>199</v>
      </c>
      <c r="XFA203" s="44">
        <f t="shared" si="44"/>
        <v>9.9500000000000074E-2</v>
      </c>
      <c r="XFB203" s="44">
        <f t="shared" si="45"/>
        <v>0.99500000000000077</v>
      </c>
    </row>
    <row r="204" spans="16380:16382" x14ac:dyDescent="0.25">
      <c r="XEZ204" s="2">
        <f t="shared" si="43"/>
        <v>200</v>
      </c>
      <c r="XFA204" s="44">
        <f t="shared" si="44"/>
        <v>0.10000000000000007</v>
      </c>
      <c r="XFB204" s="44">
        <f t="shared" si="45"/>
        <v>1.0000000000000007</v>
      </c>
    </row>
    <row r="205" spans="16380:16382" x14ac:dyDescent="0.25">
      <c r="XFA205" s="44"/>
      <c r="XFB205" s="44"/>
    </row>
    <row r="206" spans="16380:16382" x14ac:dyDescent="0.25">
      <c r="XFA206" s="44"/>
      <c r="XFB206" s="44"/>
    </row>
    <row r="207" spans="16380:16382" x14ac:dyDescent="0.25">
      <c r="XFA207" s="44"/>
      <c r="XFB207" s="44"/>
    </row>
    <row r="208" spans="16380:16382" x14ac:dyDescent="0.25">
      <c r="XFA208" s="44"/>
      <c r="XFB208" s="44"/>
    </row>
    <row r="209" spans="16381:16382" x14ac:dyDescent="0.25">
      <c r="XFA209" s="44"/>
      <c r="XFB209" s="44"/>
    </row>
    <row r="210" spans="16381:16382" x14ac:dyDescent="0.25">
      <c r="XFA210" s="44"/>
      <c r="XFB210" s="44"/>
    </row>
    <row r="211" spans="16381:16382" x14ac:dyDescent="0.25">
      <c r="XFA211" s="44"/>
      <c r="XFB211" s="44"/>
    </row>
    <row r="212" spans="16381:16382" x14ac:dyDescent="0.25">
      <c r="XFA212" s="44"/>
      <c r="XFB212" s="44"/>
    </row>
    <row r="213" spans="16381:16382" x14ac:dyDescent="0.25">
      <c r="XFA213" s="44"/>
      <c r="XFB213" s="44"/>
    </row>
    <row r="214" spans="16381:16382" x14ac:dyDescent="0.25">
      <c r="XFA214" s="44"/>
      <c r="XFB214" s="44"/>
    </row>
    <row r="215" spans="16381:16382" x14ac:dyDescent="0.25">
      <c r="XFA215" s="44"/>
      <c r="XFB215" s="44"/>
    </row>
    <row r="216" spans="16381:16382" x14ac:dyDescent="0.25">
      <c r="XFA216" s="44"/>
      <c r="XFB216" s="44"/>
    </row>
    <row r="217" spans="16381:16382" x14ac:dyDescent="0.25">
      <c r="XFA217" s="44"/>
      <c r="XFB217" s="44"/>
    </row>
    <row r="218" spans="16381:16382" x14ac:dyDescent="0.25">
      <c r="XFA218" s="44"/>
      <c r="XFB218" s="44"/>
    </row>
    <row r="219" spans="16381:16382" x14ac:dyDescent="0.25">
      <c r="XFA219" s="44"/>
      <c r="XFB219" s="44"/>
    </row>
    <row r="220" spans="16381:16382" x14ac:dyDescent="0.25">
      <c r="XFA220" s="44"/>
      <c r="XFB220" s="44"/>
    </row>
    <row r="221" spans="16381:16382" x14ac:dyDescent="0.25">
      <c r="XFA221" s="44"/>
      <c r="XFB221" s="44"/>
    </row>
    <row r="222" spans="16381:16382" x14ac:dyDescent="0.25">
      <c r="XFA222" s="44"/>
      <c r="XFB222" s="44"/>
    </row>
    <row r="223" spans="16381:16382" x14ac:dyDescent="0.25">
      <c r="XFA223" s="44"/>
      <c r="XFB223" s="44"/>
    </row>
    <row r="224" spans="16381:16382" x14ac:dyDescent="0.25">
      <c r="XFA224" s="44"/>
      <c r="XFB224" s="44"/>
    </row>
    <row r="225" spans="16381:16382" x14ac:dyDescent="0.25">
      <c r="XFA225" s="44"/>
      <c r="XFB225" s="44"/>
    </row>
    <row r="226" spans="16381:16382" x14ac:dyDescent="0.25">
      <c r="XFA226" s="44"/>
      <c r="XFB226" s="44"/>
    </row>
    <row r="227" spans="16381:16382" x14ac:dyDescent="0.25">
      <c r="XFA227" s="44"/>
      <c r="XFB227" s="44"/>
    </row>
    <row r="228" spans="16381:16382" x14ac:dyDescent="0.25">
      <c r="XFA228" s="44"/>
      <c r="XFB228" s="44"/>
    </row>
    <row r="229" spans="16381:16382" x14ac:dyDescent="0.25">
      <c r="XFA229" s="44"/>
      <c r="XFB229" s="44"/>
    </row>
    <row r="230" spans="16381:16382" x14ac:dyDescent="0.25">
      <c r="XFA230" s="44"/>
      <c r="XFB230" s="44"/>
    </row>
    <row r="231" spans="16381:16382" x14ac:dyDescent="0.25">
      <c r="XFA231" s="44"/>
      <c r="XFB231" s="44"/>
    </row>
    <row r="232" spans="16381:16382" x14ac:dyDescent="0.25">
      <c r="XFA232" s="44"/>
      <c r="XFB232" s="44"/>
    </row>
    <row r="233" spans="16381:16382" x14ac:dyDescent="0.25">
      <c r="XFA233" s="44"/>
      <c r="XFB233" s="44"/>
    </row>
    <row r="234" spans="16381:16382" x14ac:dyDescent="0.25">
      <c r="XFA234" s="44"/>
      <c r="XFB234" s="44"/>
    </row>
    <row r="235" spans="16381:16382" x14ac:dyDescent="0.25">
      <c r="XFA235" s="44"/>
      <c r="XFB235" s="44"/>
    </row>
    <row r="236" spans="16381:16382" x14ac:dyDescent="0.25">
      <c r="XFA236" s="44"/>
      <c r="XFB236" s="44"/>
    </row>
    <row r="237" spans="16381:16382" x14ac:dyDescent="0.25">
      <c r="XFA237" s="44"/>
      <c r="XFB237" s="44"/>
    </row>
    <row r="238" spans="16381:16382" x14ac:dyDescent="0.25">
      <c r="XFA238" s="44"/>
      <c r="XFB238" s="44"/>
    </row>
    <row r="239" spans="16381:16382" x14ac:dyDescent="0.25">
      <c r="XFA239" s="44"/>
      <c r="XFB239" s="44"/>
    </row>
    <row r="240" spans="16381:16382" x14ac:dyDescent="0.25">
      <c r="XFA240" s="44"/>
      <c r="XFB240" s="44"/>
    </row>
    <row r="241" spans="16381:16382" x14ac:dyDescent="0.25">
      <c r="XFA241" s="44"/>
      <c r="XFB241" s="44"/>
    </row>
    <row r="242" spans="16381:16382" x14ac:dyDescent="0.25">
      <c r="XFA242" s="44"/>
      <c r="XFB242" s="44"/>
    </row>
    <row r="243" spans="16381:16382" x14ac:dyDescent="0.25">
      <c r="XFA243" s="44"/>
      <c r="XFB243" s="44"/>
    </row>
    <row r="244" spans="16381:16382" x14ac:dyDescent="0.25">
      <c r="XFA244" s="44"/>
      <c r="XFB244" s="44"/>
    </row>
    <row r="245" spans="16381:16382" x14ac:dyDescent="0.25">
      <c r="XFA245" s="44"/>
      <c r="XFB245" s="44"/>
    </row>
    <row r="246" spans="16381:16382" x14ac:dyDescent="0.25">
      <c r="XFA246" s="44"/>
      <c r="XFB246" s="44"/>
    </row>
    <row r="247" spans="16381:16382" x14ac:dyDescent="0.25">
      <c r="XFA247" s="44"/>
      <c r="XFB247" s="44"/>
    </row>
    <row r="248" spans="16381:16382" x14ac:dyDescent="0.25">
      <c r="XFA248" s="44"/>
      <c r="XFB248" s="44"/>
    </row>
    <row r="249" spans="16381:16382" x14ac:dyDescent="0.25">
      <c r="XFA249" s="44"/>
      <c r="XFB249" s="44"/>
    </row>
    <row r="250" spans="16381:16382" x14ac:dyDescent="0.25">
      <c r="XFA250" s="44"/>
      <c r="XFB250" s="44"/>
    </row>
    <row r="251" spans="16381:16382" x14ac:dyDescent="0.25">
      <c r="XFA251" s="44"/>
      <c r="XFB251" s="44"/>
    </row>
    <row r="252" spans="16381:16382" x14ac:dyDescent="0.25">
      <c r="XFA252" s="44"/>
      <c r="XFB252" s="44"/>
    </row>
    <row r="253" spans="16381:16382" x14ac:dyDescent="0.25">
      <c r="XFA253" s="44"/>
      <c r="XFB253" s="44"/>
    </row>
    <row r="254" spans="16381:16382" x14ac:dyDescent="0.25">
      <c r="XFA254" s="44"/>
      <c r="XFB254" s="44"/>
    </row>
    <row r="255" spans="16381:16382" x14ac:dyDescent="0.25">
      <c r="XFA255" s="44"/>
      <c r="XFB255" s="44"/>
    </row>
    <row r="256" spans="16381:16382" x14ac:dyDescent="0.25">
      <c r="XFA256" s="44"/>
      <c r="XFB256" s="44"/>
    </row>
  </sheetData>
  <mergeCells count="6">
    <mergeCell ref="C36:C37"/>
    <mergeCell ref="E36:E37"/>
    <mergeCell ref="G36:G37"/>
    <mergeCell ref="L2:N3"/>
    <mergeCell ref="P2:R3"/>
    <mergeCell ref="B2:H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Drop Down 1">
              <controlPr defaultSize="0" autoLine="0" autoPict="0">
                <anchor moveWithCells="1">
                  <from>
                    <xdr:col>11</xdr:col>
                    <xdr:colOff>19050</xdr:colOff>
                    <xdr:row>3</xdr:row>
                    <xdr:rowOff>171450</xdr:rowOff>
                  </from>
                  <to>
                    <xdr:col>13</xdr:col>
                    <xdr:colOff>638175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 moveWithCells="1">
                  <from>
                    <xdr:col>15</xdr:col>
                    <xdr:colOff>19050</xdr:colOff>
                    <xdr:row>3</xdr:row>
                    <xdr:rowOff>171450</xdr:rowOff>
                  </from>
                  <to>
                    <xdr:col>17</xdr:col>
                    <xdr:colOff>638175</xdr:colOff>
                    <xdr:row>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Finanzas Emprendimiento Digital</vt:lpstr>
      <vt:lpstr>Crecimiento tradicional vs dig.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AGB</dc:creator>
  <cp:lastModifiedBy>AGB</cp:lastModifiedBy>
  <dcterms:created xsi:type="dcterms:W3CDTF">2022-10-13T21:53:57Z</dcterms:created>
  <dcterms:modified xsi:type="dcterms:W3CDTF">2022-11-16T21:47:33Z</dcterms:modified>
</cp:coreProperties>
</file>