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B\Documents\Maletín\Cursos online\Clase 2\"/>
    </mc:Choice>
  </mc:AlternateContent>
  <bookViews>
    <workbookView xWindow="0" yWindow="0" windowWidth="28800" windowHeight="12330"/>
  </bookViews>
  <sheets>
    <sheet name="Inserta acá la información" sheetId="4" r:id="rId1"/>
    <sheet name="Retiro" sheetId="3" r:id="rId2"/>
    <sheet name="Cálculos (no tocar)" sheetId="5" r:id="rId3"/>
    <sheet name="sitio de cursos online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5" l="1"/>
  <c r="E3" i="5"/>
  <c r="E4" i="5"/>
  <c r="E5" i="5"/>
  <c r="E6" i="5"/>
  <c r="F3" i="5"/>
  <c r="F4" i="5"/>
  <c r="F5" i="5"/>
  <c r="F6" i="5"/>
  <c r="E7" i="5"/>
  <c r="F7" i="5"/>
  <c r="E8" i="5"/>
  <c r="F8" i="5"/>
  <c r="E9" i="5"/>
  <c r="F9" i="5"/>
  <c r="E10" i="5"/>
  <c r="F10" i="5"/>
  <c r="E11" i="5"/>
  <c r="F11" i="5"/>
  <c r="E12" i="5"/>
  <c r="F12" i="5"/>
  <c r="F55" i="5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C5" i="3"/>
  <c r="C6" i="3"/>
  <c r="C17" i="4"/>
  <c r="D55" i="5"/>
  <c r="C14" i="4" s="1"/>
  <c r="C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3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" i="5"/>
  <c r="C39" i="3" l="1"/>
  <c r="C47" i="3"/>
  <c r="C40" i="3"/>
  <c r="C48" i="3"/>
  <c r="C41" i="3"/>
  <c r="C49" i="3"/>
  <c r="D49" i="3" s="1"/>
  <c r="C53" i="3"/>
  <c r="D53" i="3" s="1"/>
  <c r="C42" i="3"/>
  <c r="C50" i="3"/>
  <c r="C54" i="3"/>
  <c r="C43" i="3"/>
  <c r="C51" i="3"/>
  <c r="C46" i="3"/>
  <c r="C44" i="3"/>
  <c r="C52" i="3"/>
  <c r="D52" i="3" s="1"/>
  <c r="C45" i="3"/>
  <c r="C55" i="3"/>
  <c r="C63" i="3"/>
  <c r="C71" i="3"/>
  <c r="C79" i="3"/>
  <c r="C78" i="3"/>
  <c r="C56" i="3"/>
  <c r="C64" i="3"/>
  <c r="J64" i="3" s="1"/>
  <c r="C72" i="3"/>
  <c r="J72" i="3" s="1"/>
  <c r="C70" i="3"/>
  <c r="C57" i="3"/>
  <c r="C65" i="3"/>
  <c r="C73" i="3"/>
  <c r="C62" i="3"/>
  <c r="C58" i="3"/>
  <c r="C66" i="3"/>
  <c r="J66" i="3" s="1"/>
  <c r="C74" i="3"/>
  <c r="J74" i="3" s="1"/>
  <c r="C77" i="3"/>
  <c r="C59" i="3"/>
  <c r="C67" i="3"/>
  <c r="C75" i="3"/>
  <c r="J75" i="3" s="1"/>
  <c r="C69" i="3"/>
  <c r="J69" i="3" s="1"/>
  <c r="C60" i="3"/>
  <c r="C68" i="3"/>
  <c r="J68" i="3" s="1"/>
  <c r="C76" i="3"/>
  <c r="J76" i="3" s="1"/>
  <c r="C61" i="3"/>
  <c r="C29" i="3"/>
  <c r="C37" i="3"/>
  <c r="C30" i="3"/>
  <c r="C38" i="3"/>
  <c r="C31" i="3"/>
  <c r="C32" i="3"/>
  <c r="C33" i="3"/>
  <c r="C34" i="3"/>
  <c r="C35" i="3"/>
  <c r="D51" i="3"/>
  <c r="C36" i="3"/>
  <c r="J65" i="3"/>
  <c r="J73" i="3"/>
  <c r="J67" i="3"/>
  <c r="J77" i="3"/>
  <c r="J70" i="3"/>
  <c r="J78" i="3"/>
  <c r="C16" i="3"/>
  <c r="C24" i="3"/>
  <c r="C17" i="3"/>
  <c r="C25" i="3"/>
  <c r="C18" i="3"/>
  <c r="C26" i="3"/>
  <c r="D50" i="3"/>
  <c r="C19" i="3"/>
  <c r="C27" i="3"/>
  <c r="C20" i="3"/>
  <c r="C28" i="3"/>
  <c r="C21" i="3"/>
  <c r="C22" i="3"/>
  <c r="C23" i="3"/>
  <c r="C15" i="3"/>
  <c r="C14" i="3"/>
  <c r="D14" i="3" s="1"/>
  <c r="K14" i="3" s="1"/>
  <c r="J71" i="3"/>
  <c r="J79" i="3"/>
  <c r="J14" i="3" l="1"/>
  <c r="D54" i="3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K26" i="3" s="1"/>
  <c r="J43" i="3"/>
  <c r="J60" i="3"/>
  <c r="J59" i="3"/>
  <c r="J61" i="3"/>
  <c r="J57" i="3"/>
  <c r="J27" i="3"/>
  <c r="J58" i="3"/>
  <c r="J56" i="3"/>
  <c r="J63" i="3"/>
  <c r="J28" i="3"/>
  <c r="J55" i="3"/>
  <c r="J62" i="3"/>
  <c r="J44" i="3"/>
  <c r="J33" i="3"/>
  <c r="J25" i="3"/>
  <c r="J32" i="3"/>
  <c r="J39" i="3"/>
  <c r="J46" i="3"/>
  <c r="J52" i="3"/>
  <c r="K52" i="3"/>
  <c r="J19" i="3"/>
  <c r="J17" i="3"/>
  <c r="J24" i="3"/>
  <c r="J31" i="3"/>
  <c r="J38" i="3"/>
  <c r="J50" i="3"/>
  <c r="K50" i="3"/>
  <c r="J54" i="3"/>
  <c r="J21" i="3"/>
  <c r="J16" i="3"/>
  <c r="J23" i="3"/>
  <c r="J30" i="3"/>
  <c r="J29" i="3"/>
  <c r="E52" i="3"/>
  <c r="J37" i="3"/>
  <c r="J15" i="3"/>
  <c r="J22" i="3"/>
  <c r="J47" i="3"/>
  <c r="J45" i="3"/>
  <c r="K51" i="3"/>
  <c r="J51" i="3"/>
  <c r="J53" i="3"/>
  <c r="K53" i="3"/>
  <c r="J40" i="3"/>
  <c r="J35" i="3"/>
  <c r="J18" i="3"/>
  <c r="J20" i="3"/>
  <c r="J49" i="3"/>
  <c r="K49" i="3"/>
  <c r="J42" i="3"/>
  <c r="J34" i="3"/>
  <c r="J36" i="3"/>
  <c r="J26" i="3"/>
  <c r="J41" i="3"/>
  <c r="J48" i="3"/>
  <c r="E14" i="3"/>
  <c r="F14" i="3" s="1"/>
  <c r="D27" i="3" l="1"/>
  <c r="K27" i="3" s="1"/>
  <c r="K18" i="3"/>
  <c r="K19" i="3"/>
  <c r="K25" i="3"/>
  <c r="E53" i="3"/>
  <c r="E51" i="3"/>
  <c r="E49" i="3"/>
  <c r="E50" i="3"/>
  <c r="E23" i="3"/>
  <c r="K23" i="3"/>
  <c r="K16" i="3"/>
  <c r="E16" i="3"/>
  <c r="K24" i="3"/>
  <c r="E24" i="3"/>
  <c r="E25" i="3"/>
  <c r="K17" i="3"/>
  <c r="E17" i="3"/>
  <c r="K22" i="3"/>
  <c r="E22" i="3"/>
  <c r="K20" i="3"/>
  <c r="E20" i="3"/>
  <c r="K21" i="3"/>
  <c r="E21" i="3"/>
  <c r="E15" i="3"/>
  <c r="K15" i="3"/>
  <c r="E26" i="3"/>
  <c r="K54" i="3"/>
  <c r="E19" i="3"/>
  <c r="E18" i="3"/>
  <c r="E54" i="3"/>
  <c r="G14" i="3"/>
  <c r="H14" i="3" s="1"/>
  <c r="D28" i="3" l="1"/>
  <c r="D29" i="3" s="1"/>
  <c r="E29" i="3" s="1"/>
  <c r="E27" i="3"/>
  <c r="E55" i="3"/>
  <c r="K55" i="3"/>
  <c r="L14" i="3"/>
  <c r="F15" i="3"/>
  <c r="G15" i="3" s="1"/>
  <c r="H15" i="3" s="1"/>
  <c r="D30" i="3" l="1"/>
  <c r="K30" i="3" s="1"/>
  <c r="K29" i="3"/>
  <c r="E28" i="3"/>
  <c r="K28" i="3"/>
  <c r="K56" i="3"/>
  <c r="E56" i="3"/>
  <c r="L15" i="3"/>
  <c r="F16" i="3"/>
  <c r="D31" i="3" l="1"/>
  <c r="D32" i="3" s="1"/>
  <c r="E30" i="3"/>
  <c r="E57" i="3"/>
  <c r="K57" i="3"/>
  <c r="G16" i="3"/>
  <c r="H16" i="3" s="1"/>
  <c r="E31" i="3" l="1"/>
  <c r="K31" i="3"/>
  <c r="D33" i="3"/>
  <c r="D34" i="3" s="1"/>
  <c r="E32" i="3"/>
  <c r="K32" i="3"/>
  <c r="E58" i="3"/>
  <c r="K58" i="3"/>
  <c r="L16" i="3"/>
  <c r="F17" i="3"/>
  <c r="D35" i="3" l="1"/>
  <c r="K34" i="3"/>
  <c r="E34" i="3"/>
  <c r="K33" i="3"/>
  <c r="E33" i="3"/>
  <c r="K59" i="3"/>
  <c r="E59" i="3"/>
  <c r="G17" i="3"/>
  <c r="H17" i="3" s="1"/>
  <c r="D36" i="3" l="1"/>
  <c r="D37" i="3" s="1"/>
  <c r="K35" i="3"/>
  <c r="E35" i="3"/>
  <c r="E60" i="3"/>
  <c r="K60" i="3"/>
  <c r="L17" i="3"/>
  <c r="F18" i="3"/>
  <c r="G18" i="3" s="1"/>
  <c r="H18" i="3" s="1"/>
  <c r="D38" i="3" l="1"/>
  <c r="D39" i="3" s="1"/>
  <c r="K37" i="3"/>
  <c r="E37" i="3"/>
  <c r="K36" i="3"/>
  <c r="E36" i="3"/>
  <c r="K61" i="3"/>
  <c r="E61" i="3"/>
  <c r="L18" i="3"/>
  <c r="F19" i="3"/>
  <c r="D40" i="3" l="1"/>
  <c r="K39" i="3"/>
  <c r="E39" i="3"/>
  <c r="K38" i="3"/>
  <c r="E38" i="3"/>
  <c r="E62" i="3"/>
  <c r="K62" i="3"/>
  <c r="G19" i="3"/>
  <c r="H19" i="3" s="1"/>
  <c r="D41" i="3" l="1"/>
  <c r="K40" i="3"/>
  <c r="E40" i="3"/>
  <c r="E63" i="3"/>
  <c r="K63" i="3"/>
  <c r="L19" i="3"/>
  <c r="F20" i="3"/>
  <c r="D42" i="3" l="1"/>
  <c r="K41" i="3"/>
  <c r="E41" i="3"/>
  <c r="K64" i="3"/>
  <c r="E64" i="3"/>
  <c r="G20" i="3"/>
  <c r="H20" i="3" s="1"/>
  <c r="D43" i="3" l="1"/>
  <c r="K42" i="3"/>
  <c r="E42" i="3"/>
  <c r="K65" i="3"/>
  <c r="E65" i="3"/>
  <c r="L20" i="3"/>
  <c r="F21" i="3"/>
  <c r="K43" i="3" l="1"/>
  <c r="D44" i="3"/>
  <c r="E43" i="3"/>
  <c r="E66" i="3"/>
  <c r="K66" i="3"/>
  <c r="G21" i="3"/>
  <c r="H21" i="3" s="1"/>
  <c r="K44" i="3" l="1"/>
  <c r="D45" i="3"/>
  <c r="E44" i="3"/>
  <c r="E67" i="3"/>
  <c r="K67" i="3"/>
  <c r="L21" i="3"/>
  <c r="F22" i="3"/>
  <c r="G22" i="3" s="1"/>
  <c r="H22" i="3" s="1"/>
  <c r="D46" i="3" l="1"/>
  <c r="K45" i="3"/>
  <c r="E45" i="3"/>
  <c r="K68" i="3"/>
  <c r="E68" i="3"/>
  <c r="L22" i="3"/>
  <c r="F23" i="3"/>
  <c r="G23" i="3" s="1"/>
  <c r="H23" i="3" s="1"/>
  <c r="D47" i="3" l="1"/>
  <c r="K46" i="3"/>
  <c r="E46" i="3"/>
  <c r="E69" i="3"/>
  <c r="K69" i="3"/>
  <c r="L23" i="3"/>
  <c r="F24" i="3"/>
  <c r="D48" i="3" l="1"/>
  <c r="K47" i="3"/>
  <c r="E47" i="3"/>
  <c r="K70" i="3"/>
  <c r="E70" i="3"/>
  <c r="G24" i="3"/>
  <c r="H24" i="3" s="1"/>
  <c r="E48" i="3" l="1"/>
  <c r="K48" i="3"/>
  <c r="E71" i="3"/>
  <c r="K71" i="3"/>
  <c r="L24" i="3"/>
  <c r="F25" i="3"/>
  <c r="K72" i="3" l="1"/>
  <c r="E72" i="3"/>
  <c r="G25" i="3"/>
  <c r="H25" i="3" s="1"/>
  <c r="K73" i="3" l="1"/>
  <c r="E73" i="3"/>
  <c r="L25" i="3"/>
  <c r="F26" i="3"/>
  <c r="G26" i="3" s="1"/>
  <c r="H26" i="3" s="1"/>
  <c r="E74" i="3" l="1"/>
  <c r="K74" i="3"/>
  <c r="L26" i="3"/>
  <c r="F27" i="3"/>
  <c r="E75" i="3" l="1"/>
  <c r="K75" i="3"/>
  <c r="G27" i="3"/>
  <c r="H27" i="3" s="1"/>
  <c r="E76" i="3" l="1"/>
  <c r="K76" i="3"/>
  <c r="L27" i="3"/>
  <c r="F28" i="3"/>
  <c r="K77" i="3" l="1"/>
  <c r="E77" i="3"/>
  <c r="G28" i="3"/>
  <c r="H28" i="3" s="1"/>
  <c r="E78" i="3" l="1"/>
  <c r="K78" i="3"/>
  <c r="L28" i="3"/>
  <c r="F29" i="3"/>
  <c r="E79" i="3" l="1"/>
  <c r="K79" i="3"/>
  <c r="G29" i="3"/>
  <c r="H29" i="3" s="1"/>
  <c r="L29" i="3" l="1"/>
  <c r="F30" i="3"/>
  <c r="G30" i="3" s="1"/>
  <c r="H30" i="3" s="1"/>
  <c r="L30" i="3" l="1"/>
  <c r="F31" i="3"/>
  <c r="G31" i="3" s="1"/>
  <c r="H31" i="3" s="1"/>
  <c r="L31" i="3" l="1"/>
  <c r="F32" i="3"/>
  <c r="G32" i="3" l="1"/>
  <c r="H32" i="3" s="1"/>
  <c r="L32" i="3" l="1"/>
  <c r="F33" i="3"/>
  <c r="G33" i="3" l="1"/>
  <c r="H33" i="3" s="1"/>
  <c r="L33" i="3" l="1"/>
  <c r="F34" i="3"/>
  <c r="G34" i="3" s="1"/>
  <c r="H34" i="3" s="1"/>
  <c r="L34" i="3" l="1"/>
  <c r="F35" i="3"/>
  <c r="G35" i="3" l="1"/>
  <c r="H35" i="3" s="1"/>
  <c r="L35" i="3" l="1"/>
  <c r="F36" i="3"/>
  <c r="G36" i="3" l="1"/>
  <c r="H36" i="3" s="1"/>
  <c r="L36" i="3" l="1"/>
  <c r="F37" i="3"/>
  <c r="G37" i="3" l="1"/>
  <c r="H37" i="3" s="1"/>
  <c r="L37" i="3" l="1"/>
  <c r="F38" i="3"/>
  <c r="G38" i="3" s="1"/>
  <c r="H38" i="3" s="1"/>
  <c r="L38" i="3" l="1"/>
  <c r="F39" i="3"/>
  <c r="G39" i="3" s="1"/>
  <c r="H39" i="3" s="1"/>
  <c r="L39" i="3" l="1"/>
  <c r="F40" i="3"/>
  <c r="G40" i="3" s="1"/>
  <c r="H40" i="3" s="1"/>
  <c r="F41" i="3" l="1"/>
  <c r="G41" i="3" s="1"/>
  <c r="H41" i="3" s="1"/>
  <c r="L40" i="3"/>
  <c r="F42" i="3" l="1"/>
  <c r="L41" i="3"/>
  <c r="G42" i="3" l="1"/>
  <c r="H42" i="3" s="1"/>
  <c r="L42" i="3" l="1"/>
  <c r="F43" i="3"/>
  <c r="G43" i="3" l="1"/>
  <c r="H43" i="3" s="1"/>
  <c r="F44" i="3" l="1"/>
  <c r="L43" i="3"/>
  <c r="G44" i="3" l="1"/>
  <c r="H44" i="3" s="1"/>
  <c r="L44" i="3" l="1"/>
  <c r="F45" i="3"/>
  <c r="G45" i="3" s="1"/>
  <c r="H45" i="3" s="1"/>
  <c r="L45" i="3" l="1"/>
  <c r="F46" i="3"/>
  <c r="G46" i="3" l="1"/>
  <c r="H46" i="3" s="1"/>
  <c r="L46" i="3" l="1"/>
  <c r="F47" i="3"/>
  <c r="G47" i="3" l="1"/>
  <c r="H47" i="3" s="1"/>
  <c r="L47" i="3" l="1"/>
  <c r="F48" i="3"/>
  <c r="G48" i="3" s="1"/>
  <c r="H48" i="3" s="1"/>
  <c r="L48" i="3" l="1"/>
  <c r="F49" i="3"/>
  <c r="G49" i="3" l="1"/>
  <c r="H49" i="3" s="1"/>
  <c r="L49" i="3" l="1"/>
  <c r="F50" i="3"/>
  <c r="G50" i="3" l="1"/>
  <c r="H50" i="3" s="1"/>
  <c r="F51" i="3" l="1"/>
  <c r="L50" i="3"/>
  <c r="G51" i="3" l="1"/>
  <c r="H51" i="3" s="1"/>
  <c r="F52" i="3" l="1"/>
  <c r="G52" i="3" s="1"/>
  <c r="H52" i="3" s="1"/>
  <c r="L51" i="3"/>
  <c r="F53" i="3" l="1"/>
  <c r="L52" i="3"/>
  <c r="G53" i="3" l="1"/>
  <c r="H53" i="3" s="1"/>
  <c r="F54" i="3" l="1"/>
  <c r="L53" i="3"/>
  <c r="G54" i="3" l="1"/>
  <c r="H54" i="3" s="1"/>
  <c r="L54" i="3" l="1"/>
  <c r="F55" i="3"/>
  <c r="G55" i="3" s="1"/>
  <c r="H55" i="3" s="1"/>
  <c r="L55" i="3" l="1"/>
  <c r="F56" i="3"/>
  <c r="G56" i="3" s="1"/>
  <c r="H56" i="3" s="1"/>
  <c r="F57" i="3" l="1"/>
  <c r="L56" i="3"/>
  <c r="G57" i="3" l="1"/>
  <c r="H57" i="3" s="1"/>
  <c r="F58" i="3" l="1"/>
  <c r="L57" i="3"/>
  <c r="G58" i="3" l="1"/>
  <c r="H58" i="3" s="1"/>
  <c r="L58" i="3" l="1"/>
  <c r="F59" i="3"/>
  <c r="G59" i="3" l="1"/>
  <c r="H59" i="3" s="1"/>
  <c r="L59" i="3" l="1"/>
  <c r="F60" i="3"/>
  <c r="G60" i="3" s="1"/>
  <c r="H60" i="3" s="1"/>
  <c r="F61" i="3" l="1"/>
  <c r="G61" i="3" s="1"/>
  <c r="H61" i="3" s="1"/>
  <c r="L60" i="3"/>
  <c r="L61" i="3" l="1"/>
  <c r="F62" i="3"/>
  <c r="G62" i="3" l="1"/>
  <c r="H62" i="3" s="1"/>
  <c r="F63" i="3" l="1"/>
  <c r="G63" i="3" s="1"/>
  <c r="H63" i="3" s="1"/>
  <c r="L62" i="3"/>
  <c r="L63" i="3" l="1"/>
  <c r="F64" i="3"/>
  <c r="G64" i="3" l="1"/>
  <c r="H64" i="3" s="1"/>
  <c r="L64" i="3" l="1"/>
  <c r="F65" i="3"/>
  <c r="G65" i="3" l="1"/>
  <c r="H65" i="3" s="1"/>
  <c r="L65" i="3" l="1"/>
  <c r="F66" i="3"/>
  <c r="G66" i="3" l="1"/>
  <c r="H66" i="3" s="1"/>
  <c r="L66" i="3" l="1"/>
  <c r="F67" i="3"/>
  <c r="G67" i="3" l="1"/>
  <c r="H67" i="3" s="1"/>
  <c r="L67" i="3" l="1"/>
  <c r="F68" i="3"/>
  <c r="G68" i="3" l="1"/>
  <c r="H68" i="3" s="1"/>
  <c r="L68" i="3" l="1"/>
  <c r="F69" i="3"/>
  <c r="G69" i="3" l="1"/>
  <c r="H69" i="3" s="1"/>
  <c r="F70" i="3" l="1"/>
  <c r="L69" i="3"/>
  <c r="G70" i="3" l="1"/>
  <c r="H70" i="3" s="1"/>
  <c r="F71" i="3" l="1"/>
  <c r="G71" i="3" s="1"/>
  <c r="H71" i="3" s="1"/>
  <c r="L70" i="3"/>
  <c r="F72" i="3" l="1"/>
  <c r="G72" i="3" s="1"/>
  <c r="H72" i="3" s="1"/>
  <c r="L71" i="3"/>
  <c r="F73" i="3" l="1"/>
  <c r="G73" i="3" s="1"/>
  <c r="H73" i="3" s="1"/>
  <c r="L72" i="3"/>
  <c r="L73" i="3" l="1"/>
  <c r="F74" i="3"/>
  <c r="G74" i="3" l="1"/>
  <c r="H74" i="3" s="1"/>
  <c r="F75" i="3" l="1"/>
  <c r="L74" i="3"/>
  <c r="G75" i="3" l="1"/>
  <c r="H75" i="3" s="1"/>
  <c r="L75" i="3" l="1"/>
  <c r="F76" i="3"/>
  <c r="G76" i="3" l="1"/>
  <c r="H76" i="3" s="1"/>
  <c r="L76" i="3" l="1"/>
  <c r="F77" i="3"/>
  <c r="G77" i="3" l="1"/>
  <c r="H77" i="3" s="1"/>
  <c r="L77" i="3" l="1"/>
  <c r="F78" i="3"/>
  <c r="G78" i="3" l="1"/>
  <c r="H78" i="3" s="1"/>
  <c r="L78" i="3" l="1"/>
  <c r="F79" i="3"/>
  <c r="G79" i="3" s="1"/>
  <c r="H79" i="3" s="1"/>
  <c r="C22" i="4" s="1"/>
  <c r="C20" i="4" l="1"/>
  <c r="L79" i="3"/>
  <c r="C27" i="4"/>
</calcChain>
</file>

<file path=xl/sharedStrings.xml><?xml version="1.0" encoding="utf-8"?>
<sst xmlns="http://schemas.openxmlformats.org/spreadsheetml/2006/main" count="35" uniqueCount="33">
  <si>
    <t>Intereses</t>
  </si>
  <si>
    <t>Ingreso</t>
  </si>
  <si>
    <t>Consumo</t>
  </si>
  <si>
    <t>Ingreso real</t>
  </si>
  <si>
    <t>Consumo real</t>
  </si>
  <si>
    <t>Edad</t>
  </si>
  <si>
    <t>Tasa de interés real</t>
  </si>
  <si>
    <t>Ahorro</t>
  </si>
  <si>
    <t>Acumulación antes de intereses</t>
  </si>
  <si>
    <t>Acumulación después de intereses</t>
  </si>
  <si>
    <t>Progreso (aumento) del ingreso real</t>
  </si>
  <si>
    <t xml:space="preserve">cada </t>
  </si>
  <si>
    <t>años</t>
  </si>
  <si>
    <t>¿Qué edad tienes?</t>
  </si>
  <si>
    <t>Ingreso anual:</t>
  </si>
  <si>
    <t>Activo financiero acumulado:</t>
  </si>
  <si>
    <t>Quiero fijar:</t>
  </si>
  <si>
    <t>Quier fijar</t>
  </si>
  <si>
    <t>Fija entonces:</t>
  </si>
  <si>
    <t>tasa de interés real a procurar</t>
  </si>
  <si>
    <t>fracción del ingreso a ahorrar</t>
  </si>
  <si>
    <t>Juega entonces:</t>
  </si>
  <si>
    <t>Instrucciones a seguir:</t>
  </si>
  <si>
    <t>Habrás vivido hasta los 90 con el mismo nivel de consumo y te quedarían el siguiente número de años de consumo ahorrado</t>
  </si>
  <si>
    <t>Resultado</t>
  </si>
  <si>
    <t>Acumulación después de intereses (en $)</t>
  </si>
  <si>
    <t>Consumo (en $)</t>
  </si>
  <si>
    <t>Ingreso (en $)</t>
  </si>
  <si>
    <t>Calculadora de Retiro</t>
  </si>
  <si>
    <t>Premisa fundamental</t>
  </si>
  <si>
    <t>El ingreso real crece cada 10 años 10% (premisa fundamental, porque si esta premisa cambiase todo variaría)</t>
  </si>
  <si>
    <t>¿A qué edad te retirarías?</t>
  </si>
  <si>
    <t>Plan de Retiro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</si>
</sst>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%"/>
    <numFmt numFmtId="165" formatCode="[$$-540A]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5">
    <xf numFmtId="0" fontId="0" fillId="0" borderId="0" xfId="0"/>
    <xf numFmtId="0" fontId="0" fillId="3" borderId="0" xfId="0" applyFill="1" applyAlignment="1">
      <alignment horizontal="center"/>
    </xf>
    <xf numFmtId="0" fontId="0" fillId="3" borderId="0" xfId="0" applyFill="1"/>
    <xf numFmtId="9" fontId="0" fillId="3" borderId="0" xfId="0" applyNumberForma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4" fillId="3" borderId="0" xfId="0" applyFont="1" applyFill="1" applyAlignment="1">
      <alignment horizontal="left"/>
    </xf>
    <xf numFmtId="4" fontId="0" fillId="3" borderId="0" xfId="0" applyNumberFormat="1" applyFill="1" applyAlignment="1">
      <alignment horizontal="center"/>
    </xf>
    <xf numFmtId="4" fontId="0" fillId="3" borderId="1" xfId="0" applyNumberForma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9" fontId="3" fillId="3" borderId="0" xfId="0" applyNumberFormat="1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1" fontId="0" fillId="4" borderId="0" xfId="0" applyNumberFormat="1" applyFill="1" applyAlignment="1">
      <alignment horizontal="left" vertical="center" wrapText="1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165" fontId="0" fillId="4" borderId="2" xfId="0" applyNumberFormat="1" applyFill="1" applyBorder="1" applyAlignment="1">
      <alignment horizontal="left"/>
    </xf>
    <xf numFmtId="165" fontId="0" fillId="4" borderId="3" xfId="0" applyNumberFormat="1" applyFill="1" applyBorder="1" applyAlignment="1">
      <alignment horizontal="left"/>
    </xf>
    <xf numFmtId="165" fontId="0" fillId="4" borderId="4" xfId="0" applyNumberFormat="1" applyFill="1" applyBorder="1" applyAlignment="1">
      <alignment horizontal="left"/>
    </xf>
    <xf numFmtId="0" fontId="0" fillId="3" borderId="0" xfId="0" applyFill="1" applyAlignment="1">
      <alignment horizontal="left" vertical="center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10" fontId="0" fillId="4" borderId="8" xfId="1" applyNumberFormat="1" applyFont="1" applyFill="1" applyBorder="1" applyAlignment="1">
      <alignment horizontal="left" vertical="center" wrapText="1"/>
    </xf>
    <xf numFmtId="10" fontId="0" fillId="4" borderId="9" xfId="1" applyNumberFormat="1" applyFont="1" applyFill="1" applyBorder="1" applyAlignment="1">
      <alignment horizontal="left" vertical="center" wrapText="1"/>
    </xf>
    <xf numFmtId="10" fontId="0" fillId="4" borderId="10" xfId="1" applyNumberFormat="1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/>
    </xf>
    <xf numFmtId="0" fontId="5" fillId="2" borderId="11" xfId="2" applyFont="1" applyBorder="1" applyAlignment="1">
      <alignment horizontal="center" vertical="center" wrapText="1"/>
    </xf>
    <xf numFmtId="0" fontId="5" fillId="2" borderId="12" xfId="2" applyFont="1" applyBorder="1" applyAlignment="1">
      <alignment horizontal="center" vertical="center" wrapText="1"/>
    </xf>
    <xf numFmtId="0" fontId="5" fillId="2" borderId="13" xfId="2" applyFont="1" applyBorder="1" applyAlignment="1">
      <alignment horizontal="center" vertical="center" wrapText="1"/>
    </xf>
    <xf numFmtId="0" fontId="5" fillId="2" borderId="1" xfId="2" applyFont="1" applyBorder="1" applyAlignment="1">
      <alignment horizontal="center" vertical="center" wrapText="1"/>
    </xf>
    <xf numFmtId="0" fontId="6" fillId="3" borderId="0" xfId="0" applyFont="1" applyFill="1" applyAlignment="1"/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 sz="2800"/>
              <a:t>Plan de Retiro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Ingreso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3E-461E-A876-B1B0CBE3F722}"/>
                </c:ext>
              </c:extLst>
            </c:dLbl>
            <c:dLbl>
              <c:idx val="41"/>
              <c:layout>
                <c:manualLayout>
                  <c:x val="-1.3853211009174311E-2"/>
                  <c:y val="-1.5028980752406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F3E-461E-A876-B1B0CBE3F722}"/>
                </c:ext>
              </c:extLst>
            </c:dLbl>
            <c:dLbl>
              <c:idx val="65"/>
              <c:layout>
                <c:manualLayout>
                  <c:x val="-1.6989332755423921E-2"/>
                  <c:y val="-1.965861038203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F3E-461E-A876-B1B0CBE3F722}"/>
                </c:ext>
              </c:extLst>
            </c:dLbl>
            <c:numFmt formatCode="[$$-540A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V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Retiro!$B$14:$B$79</c:f>
              <c:numCache>
                <c:formatCode>General</c:formatCode>
                <c:ptCount val="66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</c:numCache>
            </c:numRef>
          </c:cat>
          <c:val>
            <c:numRef>
              <c:f>Retiro!$J$14:$J$79</c:f>
              <c:numCache>
                <c:formatCode>#,##0.00</c:formatCode>
                <c:ptCount val="66"/>
                <c:pt idx="0">
                  <c:v>24000</c:v>
                </c:pt>
                <c:pt idx="1">
                  <c:v>24000</c:v>
                </c:pt>
                <c:pt idx="2">
                  <c:v>24000</c:v>
                </c:pt>
                <c:pt idx="3">
                  <c:v>24000</c:v>
                </c:pt>
                <c:pt idx="4">
                  <c:v>24000</c:v>
                </c:pt>
                <c:pt idx="5">
                  <c:v>24000</c:v>
                </c:pt>
                <c:pt idx="6">
                  <c:v>24000</c:v>
                </c:pt>
                <c:pt idx="7">
                  <c:v>24000</c:v>
                </c:pt>
                <c:pt idx="8">
                  <c:v>24000</c:v>
                </c:pt>
                <c:pt idx="9">
                  <c:v>24000</c:v>
                </c:pt>
                <c:pt idx="10">
                  <c:v>26400.000000000004</c:v>
                </c:pt>
                <c:pt idx="11">
                  <c:v>26400.000000000004</c:v>
                </c:pt>
                <c:pt idx="12">
                  <c:v>26400.000000000004</c:v>
                </c:pt>
                <c:pt idx="13">
                  <c:v>26400.000000000004</c:v>
                </c:pt>
                <c:pt idx="14">
                  <c:v>26400.000000000004</c:v>
                </c:pt>
                <c:pt idx="15">
                  <c:v>26400.000000000004</c:v>
                </c:pt>
                <c:pt idx="16">
                  <c:v>26400.000000000004</c:v>
                </c:pt>
                <c:pt idx="17">
                  <c:v>26400.000000000004</c:v>
                </c:pt>
                <c:pt idx="18">
                  <c:v>26400.000000000004</c:v>
                </c:pt>
                <c:pt idx="19">
                  <c:v>26400.000000000004</c:v>
                </c:pt>
                <c:pt idx="20">
                  <c:v>29040.000000000004</c:v>
                </c:pt>
                <c:pt idx="21">
                  <c:v>29040.000000000004</c:v>
                </c:pt>
                <c:pt idx="22">
                  <c:v>29040.000000000004</c:v>
                </c:pt>
                <c:pt idx="23">
                  <c:v>29040.000000000004</c:v>
                </c:pt>
                <c:pt idx="24">
                  <c:v>29040.000000000004</c:v>
                </c:pt>
                <c:pt idx="25">
                  <c:v>29040.000000000004</c:v>
                </c:pt>
                <c:pt idx="26">
                  <c:v>29040.000000000004</c:v>
                </c:pt>
                <c:pt idx="27">
                  <c:v>29040.000000000004</c:v>
                </c:pt>
                <c:pt idx="28">
                  <c:v>29040.000000000004</c:v>
                </c:pt>
                <c:pt idx="29">
                  <c:v>29040.000000000004</c:v>
                </c:pt>
                <c:pt idx="30">
                  <c:v>31944.000000000015</c:v>
                </c:pt>
                <c:pt idx="31">
                  <c:v>31944.000000000015</c:v>
                </c:pt>
                <c:pt idx="32">
                  <c:v>31944.000000000015</c:v>
                </c:pt>
                <c:pt idx="33">
                  <c:v>31944.000000000015</c:v>
                </c:pt>
                <c:pt idx="34">
                  <c:v>31944.000000000015</c:v>
                </c:pt>
                <c:pt idx="35">
                  <c:v>31944.000000000015</c:v>
                </c:pt>
                <c:pt idx="36">
                  <c:v>31944.000000000015</c:v>
                </c:pt>
                <c:pt idx="37">
                  <c:v>31944.000000000015</c:v>
                </c:pt>
                <c:pt idx="38">
                  <c:v>31944.000000000015</c:v>
                </c:pt>
                <c:pt idx="39">
                  <c:v>31944.000000000015</c:v>
                </c:pt>
                <c:pt idx="40">
                  <c:v>35138.400000000016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E-461E-A876-B1B0CBE3F722}"/>
            </c:ext>
          </c:extLst>
        </c:ser>
        <c:ser>
          <c:idx val="1"/>
          <c:order val="1"/>
          <c:tx>
            <c:v>Consumo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3E-461E-A876-B1B0CBE3F722}"/>
                </c:ext>
              </c:extLst>
            </c:dLbl>
            <c:dLbl>
              <c:idx val="4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F3E-461E-A876-B1B0CBE3F722}"/>
                </c:ext>
              </c:extLst>
            </c:dLbl>
            <c:dLbl>
              <c:idx val="65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F3E-461E-A876-B1B0CBE3F722}"/>
                </c:ext>
              </c:extLst>
            </c:dLbl>
            <c:numFmt formatCode="[$$-540A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V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Retiro!$B$14:$B$79</c:f>
              <c:numCache>
                <c:formatCode>General</c:formatCode>
                <c:ptCount val="66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</c:numCache>
            </c:numRef>
          </c:cat>
          <c:val>
            <c:numRef>
              <c:f>Retiro!$K$14:$K$79</c:f>
              <c:numCache>
                <c:formatCode>#,##0.00</c:formatCode>
                <c:ptCount val="66"/>
                <c:pt idx="0">
                  <c:v>-19200</c:v>
                </c:pt>
                <c:pt idx="1">
                  <c:v>-19200</c:v>
                </c:pt>
                <c:pt idx="2">
                  <c:v>-19200</c:v>
                </c:pt>
                <c:pt idx="3">
                  <c:v>-19200</c:v>
                </c:pt>
                <c:pt idx="4">
                  <c:v>-19200</c:v>
                </c:pt>
                <c:pt idx="5">
                  <c:v>-19200</c:v>
                </c:pt>
                <c:pt idx="6">
                  <c:v>-19200</c:v>
                </c:pt>
                <c:pt idx="7">
                  <c:v>-19200</c:v>
                </c:pt>
                <c:pt idx="8">
                  <c:v>-19200</c:v>
                </c:pt>
                <c:pt idx="9">
                  <c:v>-19200</c:v>
                </c:pt>
                <c:pt idx="10">
                  <c:v>-21120.000000000004</c:v>
                </c:pt>
                <c:pt idx="11">
                  <c:v>-21120.000000000004</c:v>
                </c:pt>
                <c:pt idx="12">
                  <c:v>-21120.000000000004</c:v>
                </c:pt>
                <c:pt idx="13">
                  <c:v>-21120.000000000004</c:v>
                </c:pt>
                <c:pt idx="14">
                  <c:v>-21120.000000000004</c:v>
                </c:pt>
                <c:pt idx="15">
                  <c:v>-21120.000000000004</c:v>
                </c:pt>
                <c:pt idx="16">
                  <c:v>-21120.000000000004</c:v>
                </c:pt>
                <c:pt idx="17">
                  <c:v>-21120.000000000004</c:v>
                </c:pt>
                <c:pt idx="18">
                  <c:v>-21120.000000000004</c:v>
                </c:pt>
                <c:pt idx="19">
                  <c:v>-21120.000000000004</c:v>
                </c:pt>
                <c:pt idx="20">
                  <c:v>-23232.000000000004</c:v>
                </c:pt>
                <c:pt idx="21">
                  <c:v>-23232.000000000004</c:v>
                </c:pt>
                <c:pt idx="22">
                  <c:v>-23232.000000000004</c:v>
                </c:pt>
                <c:pt idx="23">
                  <c:v>-23232.000000000004</c:v>
                </c:pt>
                <c:pt idx="24">
                  <c:v>-23232.000000000004</c:v>
                </c:pt>
                <c:pt idx="25">
                  <c:v>-23232.000000000004</c:v>
                </c:pt>
                <c:pt idx="26">
                  <c:v>-23232.000000000004</c:v>
                </c:pt>
                <c:pt idx="27">
                  <c:v>-23232.000000000004</c:v>
                </c:pt>
                <c:pt idx="28">
                  <c:v>-23232.000000000004</c:v>
                </c:pt>
                <c:pt idx="29">
                  <c:v>-23232.000000000004</c:v>
                </c:pt>
                <c:pt idx="30">
                  <c:v>-25555.200000000008</c:v>
                </c:pt>
                <c:pt idx="31">
                  <c:v>-25555.200000000008</c:v>
                </c:pt>
                <c:pt idx="32">
                  <c:v>-25555.200000000008</c:v>
                </c:pt>
                <c:pt idx="33">
                  <c:v>-25555.200000000008</c:v>
                </c:pt>
                <c:pt idx="34">
                  <c:v>-25555.200000000008</c:v>
                </c:pt>
                <c:pt idx="35">
                  <c:v>-25555.200000000008</c:v>
                </c:pt>
                <c:pt idx="36">
                  <c:v>-25555.200000000008</c:v>
                </c:pt>
                <c:pt idx="37">
                  <c:v>-25555.200000000008</c:v>
                </c:pt>
                <c:pt idx="38">
                  <c:v>-25555.200000000008</c:v>
                </c:pt>
                <c:pt idx="39">
                  <c:v>-25555.200000000008</c:v>
                </c:pt>
                <c:pt idx="40">
                  <c:v>-28110.720000000019</c:v>
                </c:pt>
                <c:pt idx="41">
                  <c:v>-28110.720000000019</c:v>
                </c:pt>
                <c:pt idx="42">
                  <c:v>-28110.720000000019</c:v>
                </c:pt>
                <c:pt idx="43">
                  <c:v>-28110.720000000019</c:v>
                </c:pt>
                <c:pt idx="44">
                  <c:v>-28110.720000000019</c:v>
                </c:pt>
                <c:pt idx="45">
                  <c:v>-28110.720000000019</c:v>
                </c:pt>
                <c:pt idx="46">
                  <c:v>-28110.720000000019</c:v>
                </c:pt>
                <c:pt idx="47">
                  <c:v>-28110.720000000019</c:v>
                </c:pt>
                <c:pt idx="48">
                  <c:v>-28110.720000000019</c:v>
                </c:pt>
                <c:pt idx="49">
                  <c:v>-28110.720000000019</c:v>
                </c:pt>
                <c:pt idx="50">
                  <c:v>-28110.720000000019</c:v>
                </c:pt>
                <c:pt idx="51">
                  <c:v>-28110.720000000019</c:v>
                </c:pt>
                <c:pt idx="52">
                  <c:v>-28110.720000000019</c:v>
                </c:pt>
                <c:pt idx="53">
                  <c:v>-28110.720000000019</c:v>
                </c:pt>
                <c:pt idx="54">
                  <c:v>-28110.720000000019</c:v>
                </c:pt>
                <c:pt idx="55">
                  <c:v>-28110.720000000019</c:v>
                </c:pt>
                <c:pt idx="56">
                  <c:v>-28110.720000000019</c:v>
                </c:pt>
                <c:pt idx="57">
                  <c:v>-28110.720000000019</c:v>
                </c:pt>
                <c:pt idx="58">
                  <c:v>-28110.720000000019</c:v>
                </c:pt>
                <c:pt idx="59">
                  <c:v>-28110.720000000019</c:v>
                </c:pt>
                <c:pt idx="60">
                  <c:v>-28110.720000000019</c:v>
                </c:pt>
                <c:pt idx="61">
                  <c:v>-28110.720000000019</c:v>
                </c:pt>
                <c:pt idx="62">
                  <c:v>-28110.720000000019</c:v>
                </c:pt>
                <c:pt idx="63">
                  <c:v>-28110.720000000019</c:v>
                </c:pt>
                <c:pt idx="64">
                  <c:v>-28110.720000000019</c:v>
                </c:pt>
                <c:pt idx="65">
                  <c:v>-28110.720000000019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E-461E-A876-B1B0CBE3F722}"/>
            </c:ext>
          </c:extLst>
        </c:ser>
        <c:ser>
          <c:idx val="2"/>
          <c:order val="2"/>
          <c:tx>
            <c:v>Acumulado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4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3E-461E-A876-B1B0CBE3F722}"/>
                </c:ext>
              </c:extLst>
            </c:dLbl>
            <c:dLbl>
              <c:idx val="6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F3E-461E-A876-B1B0CBE3F722}"/>
                </c:ext>
              </c:extLst>
            </c:dLbl>
            <c:numFmt formatCode="[$$-540A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V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Retiro!$B$14:$B$79</c:f>
              <c:numCache>
                <c:formatCode>General</c:formatCode>
                <c:ptCount val="66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</c:numCache>
            </c:numRef>
          </c:cat>
          <c:val>
            <c:numRef>
              <c:f>Retiro!$L$14:$L$79</c:f>
              <c:numCache>
                <c:formatCode>#,##0.00</c:formatCode>
                <c:ptCount val="66"/>
                <c:pt idx="0">
                  <c:v>4963.2</c:v>
                </c:pt>
                <c:pt idx="1">
                  <c:v>10095.148800000001</c:v>
                </c:pt>
                <c:pt idx="2">
                  <c:v>15401.5838592</c:v>
                </c:pt>
                <c:pt idx="3">
                  <c:v>20888.4377104128</c:v>
                </c:pt>
                <c:pt idx="4">
                  <c:v>26561.844592566838</c:v>
                </c:pt>
                <c:pt idx="5">
                  <c:v>32428.147308714106</c:v>
                </c:pt>
                <c:pt idx="6">
                  <c:v>38493.904317210392</c:v>
                </c:pt>
                <c:pt idx="7">
                  <c:v>44765.897063995544</c:v>
                </c:pt>
                <c:pt idx="8">
                  <c:v>51251.137564171397</c:v>
                </c:pt>
                <c:pt idx="9">
                  <c:v>57956.876241353217</c:v>
                </c:pt>
                <c:pt idx="10">
                  <c:v>65386.930033559234</c:v>
                </c:pt>
                <c:pt idx="11">
                  <c:v>73069.605654700252</c:v>
                </c:pt>
                <c:pt idx="12">
                  <c:v>81013.492246960071</c:v>
                </c:pt>
                <c:pt idx="13">
                  <c:v>89227.470983356703</c:v>
                </c:pt>
                <c:pt idx="14">
                  <c:v>97720.724996790828</c:v>
                </c:pt>
                <c:pt idx="15">
                  <c:v>106502.74964668171</c:v>
                </c:pt>
                <c:pt idx="16">
                  <c:v>115583.36313466889</c:v>
                </c:pt>
                <c:pt idx="17">
                  <c:v>124972.71748124763</c:v>
                </c:pt>
                <c:pt idx="18">
                  <c:v>134681.30987561005</c:v>
                </c:pt>
                <c:pt idx="19">
                  <c:v>144719.99441138079</c:v>
                </c:pt>
                <c:pt idx="20">
                  <c:v>155645.94622136775</c:v>
                </c:pt>
                <c:pt idx="21">
                  <c:v>166943.38039289424</c:v>
                </c:pt>
                <c:pt idx="22">
                  <c:v>178624.92732625265</c:v>
                </c:pt>
                <c:pt idx="23">
                  <c:v>190703.64685534529</c:v>
                </c:pt>
                <c:pt idx="24">
                  <c:v>203193.04284842702</c:v>
                </c:pt>
                <c:pt idx="25">
                  <c:v>216107.07830527358</c:v>
                </c:pt>
                <c:pt idx="26">
                  <c:v>229460.19096765292</c:v>
                </c:pt>
                <c:pt idx="27">
                  <c:v>243267.30946055308</c:v>
                </c:pt>
                <c:pt idx="28">
                  <c:v>257543.86998221194</c:v>
                </c:pt>
                <c:pt idx="29">
                  <c:v>272305.83356160717</c:v>
                </c:pt>
                <c:pt idx="30">
                  <c:v>288170.25110270182</c:v>
                </c:pt>
                <c:pt idx="31">
                  <c:v>304574.05884019373</c:v>
                </c:pt>
                <c:pt idx="32">
                  <c:v>321535.5960407604</c:v>
                </c:pt>
                <c:pt idx="33">
                  <c:v>339073.82550614624</c:v>
                </c:pt>
                <c:pt idx="34">
                  <c:v>357208.3547733553</c:v>
                </c:pt>
                <c:pt idx="35">
                  <c:v>375959.45803564927</c:v>
                </c:pt>
                <c:pt idx="36">
                  <c:v>395348.0988088614</c:v>
                </c:pt>
                <c:pt idx="37">
                  <c:v>415395.95336836262</c:v>
                </c:pt>
                <c:pt idx="38">
                  <c:v>436125.43498288706</c:v>
                </c:pt>
                <c:pt idx="39">
                  <c:v>457559.71897230519</c:v>
                </c:pt>
                <c:pt idx="40">
                  <c:v>480383.37053736357</c:v>
                </c:pt>
                <c:pt idx="41">
                  <c:v>467649.9206556339</c:v>
                </c:pt>
                <c:pt idx="42">
                  <c:v>454483.53347792535</c:v>
                </c:pt>
                <c:pt idx="43">
                  <c:v>440869.48913617479</c:v>
                </c:pt>
                <c:pt idx="44">
                  <c:v>426792.56728680467</c:v>
                </c:pt>
                <c:pt idx="45">
                  <c:v>412237.03009455599</c:v>
                </c:pt>
                <c:pt idx="46">
                  <c:v>397186.60463777086</c:v>
                </c:pt>
                <c:pt idx="47">
                  <c:v>381624.46471545502</c:v>
                </c:pt>
                <c:pt idx="48">
                  <c:v>365533.21203578048</c:v>
                </c:pt>
                <c:pt idx="49">
                  <c:v>348894.85676499695</c:v>
                </c:pt>
                <c:pt idx="50">
                  <c:v>331690.79741500679</c:v>
                </c:pt>
                <c:pt idx="51">
                  <c:v>313901.80004711699</c:v>
                </c:pt>
                <c:pt idx="52">
                  <c:v>295507.97676871892</c:v>
                </c:pt>
                <c:pt idx="53">
                  <c:v>276488.76349885529</c:v>
                </c:pt>
                <c:pt idx="54">
                  <c:v>256822.89697781636</c:v>
                </c:pt>
                <c:pt idx="55">
                  <c:v>236488.39099506213</c:v>
                </c:pt>
                <c:pt idx="56">
                  <c:v>215462.51180889423</c:v>
                </c:pt>
                <c:pt idx="57">
                  <c:v>193721.75273039661</c:v>
                </c:pt>
                <c:pt idx="58">
                  <c:v>171241.80784323011</c:v>
                </c:pt>
                <c:pt idx="59">
                  <c:v>147997.54482989994</c:v>
                </c:pt>
                <c:pt idx="60">
                  <c:v>123962.97687411652</c:v>
                </c:pt>
                <c:pt idx="61">
                  <c:v>99111.233607836461</c:v>
                </c:pt>
                <c:pt idx="62">
                  <c:v>73414.531070502897</c:v>
                </c:pt>
                <c:pt idx="63">
                  <c:v>46844.140646899963</c:v>
                </c:pt>
                <c:pt idx="64">
                  <c:v>19370.35694889455</c:v>
                </c:pt>
                <c:pt idx="65">
                  <c:v>-9037.5353948430529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3E-461E-A876-B1B0CBE3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063295"/>
        <c:axId val="150064959"/>
      </c:lineChart>
      <c:catAx>
        <c:axId val="150063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150064959"/>
        <c:crosses val="autoZero"/>
        <c:auto val="1"/>
        <c:lblAlgn val="ctr"/>
        <c:lblOffset val="100"/>
        <c:noMultiLvlLbl val="0"/>
      </c:catAx>
      <c:valAx>
        <c:axId val="150064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540A]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150063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20" fmlaLink="'Cálculos (no tocar)'!$B$54" fmlaRange="'Cálculos (no tocar)'!$B$2:$B$52" noThreeD="1" sel="1" val="0"/>
</file>

<file path=xl/ctrlProps/ctrlProp2.xml><?xml version="1.0" encoding="utf-8"?>
<formControlPr xmlns="http://schemas.microsoft.com/office/spreadsheetml/2009/9/main" objectType="Drop" dropStyle="combo" dx="20" fmlaLink="'Cálculos (no tocar)'!$D$54" fmlaRange="'Cálculos (no tocar)'!$D$2:$D$3" noThreeD="1" sel="1" val="0"/>
</file>

<file path=xl/ctrlProps/ctrlProp3.xml><?xml version="1.0" encoding="utf-8"?>
<formControlPr xmlns="http://schemas.microsoft.com/office/spreadsheetml/2009/9/main" objectType="Drop" dropStyle="combo" dx="20" fmlaLink="'Cálculos (no tocar)'!$F$54" fmlaRange="'Cálculos (no tocar)'!$F$2:$F$12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19050</xdr:rowOff>
        </xdr:from>
        <xdr:to>
          <xdr:col>8</xdr:col>
          <xdr:colOff>19050</xdr:colOff>
          <xdr:row>4</xdr:row>
          <xdr:rowOff>57150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190500</xdr:rowOff>
        </xdr:from>
        <xdr:to>
          <xdr:col>8</xdr:col>
          <xdr:colOff>0</xdr:colOff>
          <xdr:row>12</xdr:row>
          <xdr:rowOff>28575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342900</xdr:colOff>
      <xdr:row>2</xdr:row>
      <xdr:rowOff>180975</xdr:rowOff>
    </xdr:from>
    <xdr:to>
      <xdr:col>15</xdr:col>
      <xdr:colOff>161926</xdr:colOff>
      <xdr:row>25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19050</xdr:rowOff>
        </xdr:from>
        <xdr:to>
          <xdr:col>8</xdr:col>
          <xdr:colOff>19050</xdr:colOff>
          <xdr:row>6</xdr:row>
          <xdr:rowOff>57150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46</xdr:row>
      <xdr:rowOff>104775</xdr:rowOff>
    </xdr:from>
    <xdr:to>
      <xdr:col>24</xdr:col>
      <xdr:colOff>38100</xdr:colOff>
      <xdr:row>96</xdr:row>
      <xdr:rowOff>66675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867775"/>
          <a:ext cx="18288000" cy="948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0</xdr:colOff>
      <xdr:row>50</xdr:row>
      <xdr:rowOff>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000" cy="952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304800</xdr:colOff>
      <xdr:row>36</xdr:row>
      <xdr:rowOff>171450</xdr:rowOff>
    </xdr:from>
    <xdr:to>
      <xdr:col>19</xdr:col>
      <xdr:colOff>304800</xdr:colOff>
      <xdr:row>40</xdr:row>
      <xdr:rowOff>171450</xdr:rowOff>
    </xdr:to>
    <xdr:pic>
      <xdr:nvPicPr>
        <xdr:cNvPr id="5" name="Imagen 4" descr="Símbolo De Visto Bueno Vectores Libres de Derechos - iStoc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702945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333375</xdr:colOff>
      <xdr:row>36</xdr:row>
      <xdr:rowOff>123825</xdr:rowOff>
    </xdr:from>
    <xdr:to>
      <xdr:col>9</xdr:col>
      <xdr:colOff>333375</xdr:colOff>
      <xdr:row>40</xdr:row>
      <xdr:rowOff>123825</xdr:rowOff>
    </xdr:to>
    <xdr:pic>
      <xdr:nvPicPr>
        <xdr:cNvPr id="6" name="Imagen 5" descr="Símbolo De Visto Bueno Vectores Libres de Derechos - iStoc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69818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361950</xdr:colOff>
      <xdr:row>58</xdr:row>
      <xdr:rowOff>19050</xdr:rowOff>
    </xdr:from>
    <xdr:to>
      <xdr:col>14</xdr:col>
      <xdr:colOff>361950</xdr:colOff>
      <xdr:row>62</xdr:row>
      <xdr:rowOff>19050</xdr:rowOff>
    </xdr:to>
    <xdr:pic>
      <xdr:nvPicPr>
        <xdr:cNvPr id="7" name="Imagen 6" descr="Símbolo De Visto Bueno Vectores Libres de Derechos - iStoc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106805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35"/>
  <sheetViews>
    <sheetView tabSelected="1" zoomScale="130" zoomScaleNormal="130" workbookViewId="0">
      <selection activeCell="B2" sqref="B2:H2"/>
    </sheetView>
  </sheetViews>
  <sheetFormatPr baseColWidth="10" defaultRowHeight="15" x14ac:dyDescent="0.25"/>
  <cols>
    <col min="1" max="1" width="11.42578125" style="2"/>
    <col min="2" max="2" width="34.85546875" style="2" customWidth="1"/>
    <col min="3" max="16384" width="11.42578125" style="2"/>
  </cols>
  <sheetData>
    <row r="2" spans="2:8" ht="46.5" x14ac:dyDescent="0.7">
      <c r="B2" s="29" t="s">
        <v>28</v>
      </c>
      <c r="C2" s="29"/>
      <c r="D2" s="29"/>
      <c r="E2" s="29"/>
      <c r="F2" s="29"/>
      <c r="G2" s="29"/>
      <c r="H2" s="29"/>
    </row>
    <row r="4" spans="2:8" x14ac:dyDescent="0.25">
      <c r="B4" s="2" t="s">
        <v>13</v>
      </c>
    </row>
    <row r="6" spans="2:8" x14ac:dyDescent="0.25">
      <c r="B6" s="2" t="s">
        <v>31</v>
      </c>
    </row>
    <row r="8" spans="2:8" x14ac:dyDescent="0.25">
      <c r="B8" s="2" t="s">
        <v>14</v>
      </c>
      <c r="C8" s="19">
        <v>24000</v>
      </c>
      <c r="D8" s="20"/>
      <c r="E8" s="20"/>
      <c r="F8" s="20"/>
      <c r="G8" s="20"/>
      <c r="H8" s="21"/>
    </row>
    <row r="10" spans="2:8" x14ac:dyDescent="0.25">
      <c r="B10" s="2" t="s">
        <v>15</v>
      </c>
      <c r="C10" s="19">
        <v>0</v>
      </c>
      <c r="D10" s="20"/>
      <c r="E10" s="20"/>
      <c r="F10" s="20"/>
      <c r="G10" s="20"/>
      <c r="H10" s="21"/>
    </row>
    <row r="12" spans="2:8" x14ac:dyDescent="0.25">
      <c r="B12" s="2" t="s">
        <v>16</v>
      </c>
    </row>
    <row r="14" spans="2:8" x14ac:dyDescent="0.25">
      <c r="B14" s="22" t="s">
        <v>18</v>
      </c>
      <c r="C14" s="23" t="str">
        <f>CONCATENATE("Abajo de esta celda indica la ",'Cálculos (no tocar)'!D55)</f>
        <v>Abajo de esta celda indica la tasa de interés real a procurar</v>
      </c>
      <c r="D14" s="24"/>
      <c r="E14" s="24"/>
      <c r="F14" s="24"/>
      <c r="G14" s="24"/>
      <c r="H14" s="25"/>
    </row>
    <row r="15" spans="2:8" x14ac:dyDescent="0.25">
      <c r="B15" s="22"/>
      <c r="C15" s="26">
        <v>3.4000000000000002E-2</v>
      </c>
      <c r="D15" s="27"/>
      <c r="E15" s="27"/>
      <c r="F15" s="27"/>
      <c r="G15" s="27"/>
      <c r="H15" s="28"/>
    </row>
    <row r="17" spans="2:8" x14ac:dyDescent="0.25">
      <c r="B17" s="22" t="s">
        <v>21</v>
      </c>
      <c r="C17" s="23" t="str">
        <f>CONCATENATE("Abajo de esta celda con la ",IF('Cálculos (no tocar)'!D54=1,'Cálculos (no tocar)'!D3,'Cálculos (no tocar)'!D2))</f>
        <v>Abajo de esta celda con la fracción del ingreso a ahorrar</v>
      </c>
      <c r="D17" s="24"/>
      <c r="E17" s="24"/>
      <c r="F17" s="24"/>
      <c r="G17" s="24"/>
      <c r="H17" s="25"/>
    </row>
    <row r="18" spans="2:8" x14ac:dyDescent="0.25">
      <c r="B18" s="22"/>
      <c r="C18" s="26">
        <v>0.2</v>
      </c>
      <c r="D18" s="27"/>
      <c r="E18" s="27"/>
      <c r="F18" s="27"/>
      <c r="G18" s="27"/>
      <c r="H18" s="28"/>
    </row>
    <row r="20" spans="2:8" x14ac:dyDescent="0.25">
      <c r="B20" s="13" t="s">
        <v>22</v>
      </c>
      <c r="C20" s="16" t="str">
        <f>CONCATENATE(IF(Retiro!H79/1&gt;1,"Salvo abajo diga 0, reduce la","Salvo abajo diga 0, aumenta la")," ",IF('Cálculos (no tocar)'!D54=1,'Cálculos (no tocar)'!D3,'Cálculos (no tocar)'!D2))</f>
        <v>Salvo abajo diga 0, aumenta la fracción del ingreso a ahorrar</v>
      </c>
      <c r="D20" s="17"/>
      <c r="E20" s="17"/>
      <c r="F20" s="17"/>
      <c r="G20" s="17"/>
      <c r="H20" s="18"/>
    </row>
    <row r="22" spans="2:8" ht="15" customHeight="1" x14ac:dyDescent="0.25">
      <c r="B22" s="14" t="s">
        <v>23</v>
      </c>
      <c r="C22" s="15">
        <f>+Retiro!H79/(100*Retiro!C5)</f>
        <v>-0.47070496848140903</v>
      </c>
      <c r="D22" s="15"/>
      <c r="E22" s="15"/>
      <c r="F22" s="15"/>
      <c r="G22" s="15"/>
      <c r="H22" s="15"/>
    </row>
    <row r="23" spans="2:8" x14ac:dyDescent="0.25">
      <c r="B23" s="14"/>
      <c r="C23" s="15"/>
      <c r="D23" s="15"/>
      <c r="E23" s="15"/>
      <c r="F23" s="15"/>
      <c r="G23" s="15"/>
      <c r="H23" s="15"/>
    </row>
    <row r="24" spans="2:8" x14ac:dyDescent="0.25">
      <c r="B24" s="14"/>
      <c r="C24" s="15"/>
      <c r="D24" s="15"/>
      <c r="E24" s="15"/>
      <c r="F24" s="15"/>
      <c r="G24" s="15"/>
      <c r="H24" s="15"/>
    </row>
    <row r="25" spans="2:8" x14ac:dyDescent="0.25">
      <c r="B25" s="14"/>
      <c r="C25" s="15"/>
      <c r="D25" s="15"/>
      <c r="E25" s="15"/>
      <c r="F25" s="15"/>
      <c r="G25" s="15"/>
      <c r="H25" s="15"/>
    </row>
    <row r="27" spans="2:8" x14ac:dyDescent="0.25">
      <c r="B27" s="14" t="s">
        <v>24</v>
      </c>
      <c r="C27" s="15" t="str">
        <f>IF(ROUND(C22,0)=0,"No dejas ni herencia, ni deuda",IF(ROUND(C22,0)&gt;0,"Dejas herencia","Dejas deuda"))</f>
        <v>No dejas ni herencia, ni deuda</v>
      </c>
      <c r="D27" s="15"/>
      <c r="E27" s="15"/>
      <c r="F27" s="15"/>
      <c r="G27" s="15"/>
      <c r="H27" s="15"/>
    </row>
    <row r="28" spans="2:8" x14ac:dyDescent="0.25">
      <c r="B28" s="14"/>
      <c r="C28" s="15"/>
      <c r="D28" s="15"/>
      <c r="E28" s="15"/>
      <c r="F28" s="15"/>
      <c r="G28" s="15"/>
      <c r="H28" s="15"/>
    </row>
    <row r="29" spans="2:8" x14ac:dyDescent="0.25">
      <c r="B29" s="14"/>
      <c r="C29" s="15"/>
      <c r="D29" s="15"/>
      <c r="E29" s="15"/>
      <c r="F29" s="15"/>
      <c r="G29" s="15"/>
      <c r="H29" s="15"/>
    </row>
    <row r="30" spans="2:8" x14ac:dyDescent="0.25">
      <c r="B30" s="14"/>
      <c r="C30" s="15"/>
      <c r="D30" s="15"/>
      <c r="E30" s="15"/>
      <c r="F30" s="15"/>
      <c r="G30" s="15"/>
      <c r="H30" s="15"/>
    </row>
    <row r="32" spans="2:8" x14ac:dyDescent="0.25">
      <c r="B32" s="14" t="s">
        <v>29</v>
      </c>
      <c r="C32" s="15" t="s">
        <v>30</v>
      </c>
      <c r="D32" s="15"/>
      <c r="E32" s="15"/>
      <c r="F32" s="15"/>
      <c r="G32" s="15"/>
      <c r="H32" s="15"/>
    </row>
    <row r="33" spans="2:8" x14ac:dyDescent="0.25">
      <c r="B33" s="14"/>
      <c r="C33" s="15"/>
      <c r="D33" s="15"/>
      <c r="E33" s="15"/>
      <c r="F33" s="15"/>
      <c r="G33" s="15"/>
      <c r="H33" s="15"/>
    </row>
    <row r="34" spans="2:8" x14ac:dyDescent="0.25">
      <c r="B34" s="14"/>
      <c r="C34" s="15"/>
      <c r="D34" s="15"/>
      <c r="E34" s="15"/>
      <c r="F34" s="15"/>
      <c r="G34" s="15"/>
      <c r="H34" s="15"/>
    </row>
    <row r="35" spans="2:8" x14ac:dyDescent="0.25">
      <c r="B35" s="14"/>
      <c r="C35" s="15"/>
      <c r="D35" s="15"/>
      <c r="E35" s="15"/>
      <c r="F35" s="15"/>
      <c r="G35" s="15"/>
      <c r="H35" s="15"/>
    </row>
  </sheetData>
  <mergeCells count="16">
    <mergeCell ref="B2:H2"/>
    <mergeCell ref="C8:H8"/>
    <mergeCell ref="C10:H10"/>
    <mergeCell ref="B14:B15"/>
    <mergeCell ref="C14:H14"/>
    <mergeCell ref="C15:H15"/>
    <mergeCell ref="B17:B18"/>
    <mergeCell ref="C17:H17"/>
    <mergeCell ref="C18:H18"/>
    <mergeCell ref="B27:B30"/>
    <mergeCell ref="C27:H30"/>
    <mergeCell ref="B32:B35"/>
    <mergeCell ref="C32:H35"/>
    <mergeCell ref="C20:H20"/>
    <mergeCell ref="B22:B25"/>
    <mergeCell ref="C22:H25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Drop Down 1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19050</xdr:rowOff>
                  </from>
                  <to>
                    <xdr:col>8</xdr:col>
                    <xdr:colOff>19050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Drop Down 2">
              <controlPr defaultSize="0" autoLine="0" autoPict="0">
                <anchor moveWithCells="1">
                  <from>
                    <xdr:col>2</xdr:col>
                    <xdr:colOff>9525</xdr:colOff>
                    <xdr:row>10</xdr:row>
                    <xdr:rowOff>190500</xdr:rowOff>
                  </from>
                  <to>
                    <xdr:col>8</xdr:col>
                    <xdr:colOff>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Drop Down 3">
              <controlPr defaultSize="0" autoLine="0" autoPict="0">
                <anchor moveWithCells="1">
                  <from>
                    <xdr:col>2</xdr:col>
                    <xdr:colOff>9525</xdr:colOff>
                    <xdr:row>5</xdr:row>
                    <xdr:rowOff>19050</xdr:rowOff>
                  </from>
                  <to>
                    <xdr:col>8</xdr:col>
                    <xdr:colOff>19050</xdr:colOff>
                    <xdr:row>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9"/>
  <sheetViews>
    <sheetView zoomScaleNormal="100" workbookViewId="0">
      <selection activeCell="B2" sqref="B2:H2"/>
    </sheetView>
  </sheetViews>
  <sheetFormatPr baseColWidth="10" defaultRowHeight="15" x14ac:dyDescent="0.25"/>
  <cols>
    <col min="1" max="1" width="11.42578125" style="2"/>
    <col min="2" max="2" width="33.28515625" style="1" customWidth="1"/>
    <col min="3" max="3" width="12.42578125" style="1" bestFit="1" customWidth="1"/>
    <col min="4" max="4" width="11.42578125" style="1"/>
    <col min="5" max="6" width="12.7109375" style="1" bestFit="1" customWidth="1"/>
    <col min="7" max="7" width="11.42578125" style="1"/>
    <col min="8" max="8" width="13.140625" style="1" customWidth="1"/>
    <col min="9" max="9" width="11.42578125" style="2"/>
    <col min="10" max="12" width="13.140625" style="1" customWidth="1"/>
    <col min="13" max="16384" width="11.42578125" style="2"/>
  </cols>
  <sheetData>
    <row r="2" spans="2:12" ht="46.5" x14ac:dyDescent="0.7">
      <c r="B2" s="34" t="s">
        <v>32</v>
      </c>
      <c r="C2" s="34"/>
      <c r="D2" s="34"/>
      <c r="E2" s="34"/>
      <c r="F2" s="34"/>
      <c r="G2" s="34"/>
      <c r="H2" s="34"/>
      <c r="J2" s="2"/>
      <c r="K2" s="2"/>
      <c r="L2" s="2"/>
    </row>
    <row r="4" spans="2:12" x14ac:dyDescent="0.25">
      <c r="B4" s="5" t="s">
        <v>3</v>
      </c>
      <c r="C4" s="1">
        <v>100</v>
      </c>
    </row>
    <row r="5" spans="2:12" x14ac:dyDescent="0.25">
      <c r="B5" s="5" t="s">
        <v>4</v>
      </c>
      <c r="C5" s="9">
        <f>IF('Cálculos (no tocar)'!D54=1,(1-'Inserta acá la información'!C18),(1-'Inserta acá la información'!C15))</f>
        <v>0.8</v>
      </c>
    </row>
    <row r="6" spans="2:12" x14ac:dyDescent="0.25">
      <c r="B6" s="5" t="s">
        <v>6</v>
      </c>
      <c r="C6" s="10">
        <f>IF('Cálculos (no tocar)'!D54=1,'Inserta acá la información'!C15:H15,'Inserta acá la información'!C18:H18)</f>
        <v>3.4000000000000002E-2</v>
      </c>
      <c r="H6" s="6"/>
      <c r="J6" s="6"/>
      <c r="K6" s="6"/>
      <c r="L6" s="6"/>
    </row>
    <row r="7" spans="2:12" x14ac:dyDescent="0.25">
      <c r="B7" s="5" t="s">
        <v>10</v>
      </c>
      <c r="C7" s="3">
        <v>0.1</v>
      </c>
      <c r="D7" s="1" t="s">
        <v>11</v>
      </c>
      <c r="E7" s="1">
        <v>5</v>
      </c>
      <c r="F7" s="1" t="s">
        <v>12</v>
      </c>
    </row>
    <row r="9" spans="2:12" ht="15" customHeight="1" x14ac:dyDescent="0.25">
      <c r="B9" s="33" t="s">
        <v>5</v>
      </c>
      <c r="C9" s="33" t="s">
        <v>1</v>
      </c>
      <c r="D9" s="33" t="s">
        <v>2</v>
      </c>
      <c r="E9" s="33" t="s">
        <v>7</v>
      </c>
      <c r="F9" s="33" t="s">
        <v>8</v>
      </c>
      <c r="G9" s="33" t="s">
        <v>0</v>
      </c>
      <c r="H9" s="33" t="s">
        <v>9</v>
      </c>
      <c r="J9" s="30" t="s">
        <v>27</v>
      </c>
      <c r="K9" s="30" t="s">
        <v>26</v>
      </c>
      <c r="L9" s="33" t="s">
        <v>25</v>
      </c>
    </row>
    <row r="10" spans="2:12" x14ac:dyDescent="0.25">
      <c r="B10" s="33"/>
      <c r="C10" s="33"/>
      <c r="D10" s="33"/>
      <c r="E10" s="33"/>
      <c r="F10" s="33"/>
      <c r="G10" s="33"/>
      <c r="H10" s="33"/>
      <c r="J10" s="31"/>
      <c r="K10" s="31"/>
      <c r="L10" s="33"/>
    </row>
    <row r="11" spans="2:12" x14ac:dyDescent="0.25">
      <c r="B11" s="33"/>
      <c r="C11" s="33"/>
      <c r="D11" s="33"/>
      <c r="E11" s="33"/>
      <c r="F11" s="33"/>
      <c r="G11" s="33"/>
      <c r="H11" s="33"/>
      <c r="J11" s="31"/>
      <c r="K11" s="31"/>
      <c r="L11" s="33"/>
    </row>
    <row r="12" spans="2:12" x14ac:dyDescent="0.25">
      <c r="B12" s="33"/>
      <c r="C12" s="33"/>
      <c r="D12" s="33"/>
      <c r="E12" s="33"/>
      <c r="F12" s="33"/>
      <c r="G12" s="33"/>
      <c r="H12" s="33"/>
      <c r="J12" s="31"/>
      <c r="K12" s="31"/>
      <c r="L12" s="33"/>
    </row>
    <row r="13" spans="2:12" x14ac:dyDescent="0.25">
      <c r="B13" s="33"/>
      <c r="C13" s="33"/>
      <c r="D13" s="33"/>
      <c r="E13" s="33"/>
      <c r="F13" s="33"/>
      <c r="G13" s="33"/>
      <c r="H13" s="33"/>
      <c r="J13" s="32"/>
      <c r="K13" s="32"/>
      <c r="L13" s="33"/>
    </row>
    <row r="14" spans="2:12" x14ac:dyDescent="0.25">
      <c r="B14" s="4">
        <v>25</v>
      </c>
      <c r="C14" s="7">
        <f>IF(Retiro!B14-1&lt;'Cálculos (no tocar)'!$F$55,IF(Retiro!B14&lt;'Cálculos (no tocar)'!$B$55,0,'Inserta acá la información'!$C$8*100/'Inserta acá la información'!$C$8)*IF(+B14-'Cálculos (no tocar)'!$B$55&gt;9,1.1,1)*IF(+B14-'Cálculos (no tocar)'!$B$55&gt;19,1.1,1)*IF(+B14-'Cálculos (no tocar)'!$B$55&gt;29,1.1,1)*IF(+B14-'Cálculos (no tocar)'!$B$55&gt;39,1.1,1)*IF(+B14-'Cálculos (no tocar)'!$B$55&gt;49,1.1,1)*IF(+B14-'Cálculos (no tocar)'!$B$55&gt;59,1.1,1),0)</f>
        <v>100</v>
      </c>
      <c r="D14" s="7">
        <f>-C14*($C$5)</f>
        <v>-80</v>
      </c>
      <c r="E14" s="7">
        <f>+C14+D14</f>
        <v>20</v>
      </c>
      <c r="F14" s="7">
        <f>+IF(Retiro!B14&lt;'Cálculos (no tocar)'!$B$55,0,IF(Retiro!B14='Cálculos (no tocar)'!$B$55,('Inserta acá la información'!$C$10*100/'Inserta acá la información'!$C$8)+E14,H13+E14))</f>
        <v>20</v>
      </c>
      <c r="G14" s="8">
        <f>+F14*$C$6</f>
        <v>0.68</v>
      </c>
      <c r="H14" s="7">
        <f>+F14+G14</f>
        <v>20.68</v>
      </c>
      <c r="J14" s="7">
        <f>+C14*'Inserta acá la información'!$C$8/100</f>
        <v>24000</v>
      </c>
      <c r="K14" s="7">
        <f>+D14*'Inserta acá la información'!$C$8/100</f>
        <v>-19200</v>
      </c>
      <c r="L14" s="7">
        <f>+H14*'Inserta acá la información'!$C$8/100</f>
        <v>4963.2</v>
      </c>
    </row>
    <row r="15" spans="2:12" x14ac:dyDescent="0.25">
      <c r="B15" s="4">
        <f>+B14+1</f>
        <v>26</v>
      </c>
      <c r="C15" s="7">
        <f>IF(Retiro!B15-1&lt;'Cálculos (no tocar)'!$F$55,IF(Retiro!B15&lt;'Cálculos (no tocar)'!$B$55,0,'Inserta acá la información'!$C$8*100/'Inserta acá la información'!$C$8)*IF(+B15-'Cálculos (no tocar)'!$B$55&gt;9,1.1,1)*IF(+B15-'Cálculos (no tocar)'!$B$55&gt;19,1.1,1)*IF(+B15-'Cálculos (no tocar)'!$B$55&gt;29,1.1,1)*IF(+B15-'Cálculos (no tocar)'!$B$55&gt;39,1.1,1)*IF(+B15-'Cálculos (no tocar)'!$B$55&gt;49,1.1,1)*IF(+B15-'Cálculos (no tocar)'!$B$55&gt;59,1.1,1),0)</f>
        <v>100</v>
      </c>
      <c r="D15" s="7">
        <f>IF(C15=0,+D14)-C15*($C$5)</f>
        <v>-80</v>
      </c>
      <c r="E15" s="7">
        <f t="shared" ref="E15:E33" si="0">+C15+D15</f>
        <v>20</v>
      </c>
      <c r="F15" s="7">
        <f>+IF(Retiro!B15&lt;'Cálculos (no tocar)'!$B$55,0,IF(Retiro!B15='Cálculos (no tocar)'!$B$55,('Inserta acá la información'!$C$10*100/'Inserta acá la información'!$C$8)+E15,H14+E15))</f>
        <v>40.68</v>
      </c>
      <c r="G15" s="8">
        <f t="shared" ref="G15:G79" si="1">+F15*$C$6</f>
        <v>1.3831200000000001</v>
      </c>
      <c r="H15" s="7">
        <f t="shared" ref="H15:H33" si="2">+F15+G15</f>
        <v>42.063119999999998</v>
      </c>
      <c r="J15" s="7">
        <f>+C15*'Inserta acá la información'!$C$8/100</f>
        <v>24000</v>
      </c>
      <c r="K15" s="7">
        <f>+D15*'Inserta acá la información'!$C$8/100</f>
        <v>-19200</v>
      </c>
      <c r="L15" s="7">
        <f>+H15*'Inserta acá la información'!$C$8/100</f>
        <v>10095.148800000001</v>
      </c>
    </row>
    <row r="16" spans="2:12" x14ac:dyDescent="0.25">
      <c r="B16" s="4">
        <f t="shared" ref="B16:B33" si="3">+B15+1</f>
        <v>27</v>
      </c>
      <c r="C16" s="7">
        <f>IF(Retiro!B16-1&lt;'Cálculos (no tocar)'!$F$55,IF(Retiro!B16&lt;'Cálculos (no tocar)'!$B$55,0,'Inserta acá la información'!$C$8*100/'Inserta acá la información'!$C$8)*IF(+B16-'Cálculos (no tocar)'!$B$55&gt;9,1.1,1)*IF(+B16-'Cálculos (no tocar)'!$B$55&gt;19,1.1,1)*IF(+B16-'Cálculos (no tocar)'!$B$55&gt;29,1.1,1)*IF(+B16-'Cálculos (no tocar)'!$B$55&gt;39,1.1,1)*IF(+B16-'Cálculos (no tocar)'!$B$55&gt;49,1.1,1)*IF(+B16-'Cálculos (no tocar)'!$B$55&gt;59,1.1,1),0)</f>
        <v>100</v>
      </c>
      <c r="D16" s="7">
        <f t="shared" ref="D16:D79" si="4">IF(C16=0,+D15)-C16*($C$5)</f>
        <v>-80</v>
      </c>
      <c r="E16" s="7">
        <f t="shared" si="0"/>
        <v>20</v>
      </c>
      <c r="F16" s="7">
        <f>+IF(Retiro!B16&lt;'Cálculos (no tocar)'!$B$55,0,IF(Retiro!B16='Cálculos (no tocar)'!$B$55,('Inserta acá la información'!$C$10*100/'Inserta acá la información'!$C$8)+E16,H15+E16))</f>
        <v>62.063119999999998</v>
      </c>
      <c r="G16" s="8">
        <f t="shared" si="1"/>
        <v>2.1101460800000003</v>
      </c>
      <c r="H16" s="7">
        <f t="shared" si="2"/>
        <v>64.173266080000005</v>
      </c>
      <c r="J16" s="7">
        <f>+C16*'Inserta acá la información'!$C$8/100</f>
        <v>24000</v>
      </c>
      <c r="K16" s="7">
        <f>+D16*'Inserta acá la información'!$C$8/100</f>
        <v>-19200</v>
      </c>
      <c r="L16" s="7">
        <f>+H16*'Inserta acá la información'!$C$8/100</f>
        <v>15401.5838592</v>
      </c>
    </row>
    <row r="17" spans="2:12" x14ac:dyDescent="0.25">
      <c r="B17" s="4">
        <f t="shared" si="3"/>
        <v>28</v>
      </c>
      <c r="C17" s="7">
        <f>IF(Retiro!B17-1&lt;'Cálculos (no tocar)'!$F$55,IF(Retiro!B17&lt;'Cálculos (no tocar)'!$B$55,0,'Inserta acá la información'!$C$8*100/'Inserta acá la información'!$C$8)*IF(+B17-'Cálculos (no tocar)'!$B$55&gt;9,1.1,1)*IF(+B17-'Cálculos (no tocar)'!$B$55&gt;19,1.1,1)*IF(+B17-'Cálculos (no tocar)'!$B$55&gt;29,1.1,1)*IF(+B17-'Cálculos (no tocar)'!$B$55&gt;39,1.1,1)*IF(+B17-'Cálculos (no tocar)'!$B$55&gt;49,1.1,1)*IF(+B17-'Cálculos (no tocar)'!$B$55&gt;59,1.1,1),0)</f>
        <v>100</v>
      </c>
      <c r="D17" s="7">
        <f t="shared" si="4"/>
        <v>-80</v>
      </c>
      <c r="E17" s="7">
        <f t="shared" si="0"/>
        <v>20</v>
      </c>
      <c r="F17" s="7">
        <f>+IF(Retiro!B17&lt;'Cálculos (no tocar)'!$B$55,0,IF(Retiro!B17='Cálculos (no tocar)'!$B$55,('Inserta acá la información'!$C$10*100/'Inserta acá la información'!$C$8)+E17,H16+E17))</f>
        <v>84.173266080000005</v>
      </c>
      <c r="G17" s="8">
        <f t="shared" si="1"/>
        <v>2.8618910467200003</v>
      </c>
      <c r="H17" s="7">
        <f t="shared" si="2"/>
        <v>87.035157126720009</v>
      </c>
      <c r="J17" s="7">
        <f>+C17*'Inserta acá la información'!$C$8/100</f>
        <v>24000</v>
      </c>
      <c r="K17" s="7">
        <f>+D17*'Inserta acá la información'!$C$8/100</f>
        <v>-19200</v>
      </c>
      <c r="L17" s="7">
        <f>+H17*'Inserta acá la información'!$C$8/100</f>
        <v>20888.4377104128</v>
      </c>
    </row>
    <row r="18" spans="2:12" x14ac:dyDescent="0.25">
      <c r="B18" s="4">
        <f t="shared" si="3"/>
        <v>29</v>
      </c>
      <c r="C18" s="7">
        <f>IF(Retiro!B18-1&lt;'Cálculos (no tocar)'!$F$55,IF(Retiro!B18&lt;'Cálculos (no tocar)'!$B$55,0,'Inserta acá la información'!$C$8*100/'Inserta acá la información'!$C$8)*IF(+B18-'Cálculos (no tocar)'!$B$55&gt;9,1.1,1)*IF(+B18-'Cálculos (no tocar)'!$B$55&gt;19,1.1,1)*IF(+B18-'Cálculos (no tocar)'!$B$55&gt;29,1.1,1)*IF(+B18-'Cálculos (no tocar)'!$B$55&gt;39,1.1,1)*IF(+B18-'Cálculos (no tocar)'!$B$55&gt;49,1.1,1)*IF(+B18-'Cálculos (no tocar)'!$B$55&gt;59,1.1,1),0)</f>
        <v>100</v>
      </c>
      <c r="D18" s="7">
        <f t="shared" si="4"/>
        <v>-80</v>
      </c>
      <c r="E18" s="7">
        <f t="shared" si="0"/>
        <v>20</v>
      </c>
      <c r="F18" s="7">
        <f>+IF(Retiro!B18&lt;'Cálculos (no tocar)'!$B$55,0,IF(Retiro!B18='Cálculos (no tocar)'!$B$55,('Inserta acá la información'!$C$10*100/'Inserta acá la información'!$C$8)+E18,H17+E18))</f>
        <v>107.03515712672001</v>
      </c>
      <c r="G18" s="8">
        <f t="shared" si="1"/>
        <v>3.6391953423084806</v>
      </c>
      <c r="H18" s="7">
        <f t="shared" si="2"/>
        <v>110.67435246902849</v>
      </c>
      <c r="J18" s="7">
        <f>+C18*'Inserta acá la información'!$C$8/100</f>
        <v>24000</v>
      </c>
      <c r="K18" s="7">
        <f>+D18*'Inserta acá la información'!$C$8/100</f>
        <v>-19200</v>
      </c>
      <c r="L18" s="7">
        <f>+H18*'Inserta acá la información'!$C$8/100</f>
        <v>26561.844592566838</v>
      </c>
    </row>
    <row r="19" spans="2:12" x14ac:dyDescent="0.25">
      <c r="B19" s="4">
        <f t="shared" si="3"/>
        <v>30</v>
      </c>
      <c r="C19" s="7">
        <f>IF(Retiro!B19-1&lt;'Cálculos (no tocar)'!$F$55,IF(Retiro!B19&lt;'Cálculos (no tocar)'!$B$55,0,'Inserta acá la información'!$C$8*100/'Inserta acá la información'!$C$8)*IF(+B19-'Cálculos (no tocar)'!$B$55&gt;9,1.1,1)*IF(+B19-'Cálculos (no tocar)'!$B$55&gt;19,1.1,1)*IF(+B19-'Cálculos (no tocar)'!$B$55&gt;29,1.1,1)*IF(+B19-'Cálculos (no tocar)'!$B$55&gt;39,1.1,1)*IF(+B19-'Cálculos (no tocar)'!$B$55&gt;49,1.1,1)*IF(+B19-'Cálculos (no tocar)'!$B$55&gt;59,1.1,1),0)</f>
        <v>100</v>
      </c>
      <c r="D19" s="7">
        <f t="shared" si="4"/>
        <v>-80</v>
      </c>
      <c r="E19" s="7">
        <f t="shared" si="0"/>
        <v>20</v>
      </c>
      <c r="F19" s="7">
        <f>+IF(Retiro!B19&lt;'Cálculos (no tocar)'!$B$55,0,IF(Retiro!B19='Cálculos (no tocar)'!$B$55,('Inserta acá la información'!$C$10*100/'Inserta acá la información'!$C$8)+E19,H18+E19))</f>
        <v>130.67435246902849</v>
      </c>
      <c r="G19" s="8">
        <f t="shared" si="1"/>
        <v>4.4429279839469693</v>
      </c>
      <c r="H19" s="7">
        <f t="shared" si="2"/>
        <v>135.11728045297545</v>
      </c>
      <c r="J19" s="7">
        <f>+C19*'Inserta acá la información'!$C$8/100</f>
        <v>24000</v>
      </c>
      <c r="K19" s="7">
        <f>+D19*'Inserta acá la información'!$C$8/100</f>
        <v>-19200</v>
      </c>
      <c r="L19" s="7">
        <f>+H19*'Inserta acá la información'!$C$8/100</f>
        <v>32428.147308714106</v>
      </c>
    </row>
    <row r="20" spans="2:12" x14ac:dyDescent="0.25">
      <c r="B20" s="4">
        <f t="shared" si="3"/>
        <v>31</v>
      </c>
      <c r="C20" s="7">
        <f>IF(Retiro!B20-1&lt;'Cálculos (no tocar)'!$F$55,IF(Retiro!B20&lt;'Cálculos (no tocar)'!$B$55,0,'Inserta acá la información'!$C$8*100/'Inserta acá la información'!$C$8)*IF(+B20-'Cálculos (no tocar)'!$B$55&gt;9,1.1,1)*IF(+B20-'Cálculos (no tocar)'!$B$55&gt;19,1.1,1)*IF(+B20-'Cálculos (no tocar)'!$B$55&gt;29,1.1,1)*IF(+B20-'Cálculos (no tocar)'!$B$55&gt;39,1.1,1)*IF(+B20-'Cálculos (no tocar)'!$B$55&gt;49,1.1,1)*IF(+B20-'Cálculos (no tocar)'!$B$55&gt;59,1.1,1),0)</f>
        <v>100</v>
      </c>
      <c r="D20" s="7">
        <f t="shared" si="4"/>
        <v>-80</v>
      </c>
      <c r="E20" s="7">
        <f t="shared" si="0"/>
        <v>20</v>
      </c>
      <c r="F20" s="7">
        <f>+IF(Retiro!B20&lt;'Cálculos (no tocar)'!$B$55,0,IF(Retiro!B20='Cálculos (no tocar)'!$B$55,('Inserta acá la información'!$C$10*100/'Inserta acá la información'!$C$8)+E20,H19+E20))</f>
        <v>155.11728045297545</v>
      </c>
      <c r="G20" s="8">
        <f t="shared" si="1"/>
        <v>5.273987535401166</v>
      </c>
      <c r="H20" s="7">
        <f t="shared" si="2"/>
        <v>160.39126798837663</v>
      </c>
      <c r="J20" s="7">
        <f>+C20*'Inserta acá la información'!$C$8/100</f>
        <v>24000</v>
      </c>
      <c r="K20" s="7">
        <f>+D20*'Inserta acá la información'!$C$8/100</f>
        <v>-19200</v>
      </c>
      <c r="L20" s="7">
        <f>+H20*'Inserta acá la información'!$C$8/100</f>
        <v>38493.904317210392</v>
      </c>
    </row>
    <row r="21" spans="2:12" x14ac:dyDescent="0.25">
      <c r="B21" s="4">
        <f t="shared" si="3"/>
        <v>32</v>
      </c>
      <c r="C21" s="7">
        <f>IF(Retiro!B21-1&lt;'Cálculos (no tocar)'!$F$55,IF(Retiro!B21&lt;'Cálculos (no tocar)'!$B$55,0,'Inserta acá la información'!$C$8*100/'Inserta acá la información'!$C$8)*IF(+B21-'Cálculos (no tocar)'!$B$55&gt;9,1.1,1)*IF(+B21-'Cálculos (no tocar)'!$B$55&gt;19,1.1,1)*IF(+B21-'Cálculos (no tocar)'!$B$55&gt;29,1.1,1)*IF(+B21-'Cálculos (no tocar)'!$B$55&gt;39,1.1,1)*IF(+B21-'Cálculos (no tocar)'!$B$55&gt;49,1.1,1)*IF(+B21-'Cálculos (no tocar)'!$B$55&gt;59,1.1,1),0)</f>
        <v>100</v>
      </c>
      <c r="D21" s="7">
        <f t="shared" si="4"/>
        <v>-80</v>
      </c>
      <c r="E21" s="7">
        <f t="shared" si="0"/>
        <v>20</v>
      </c>
      <c r="F21" s="7">
        <f>+IF(Retiro!B21&lt;'Cálculos (no tocar)'!$B$55,0,IF(Retiro!B21='Cálculos (no tocar)'!$B$55,('Inserta acá la información'!$C$10*100/'Inserta acá la información'!$C$8)+E21,H20+E21))</f>
        <v>180.39126798837663</v>
      </c>
      <c r="G21" s="8">
        <f t="shared" si="1"/>
        <v>6.133303111604806</v>
      </c>
      <c r="H21" s="7">
        <f t="shared" si="2"/>
        <v>186.52457109998144</v>
      </c>
      <c r="J21" s="7">
        <f>+C21*'Inserta acá la información'!$C$8/100</f>
        <v>24000</v>
      </c>
      <c r="K21" s="7">
        <f>+D21*'Inserta acá la información'!$C$8/100</f>
        <v>-19200</v>
      </c>
      <c r="L21" s="7">
        <f>+H21*'Inserta acá la información'!$C$8/100</f>
        <v>44765.897063995544</v>
      </c>
    </row>
    <row r="22" spans="2:12" x14ac:dyDescent="0.25">
      <c r="B22" s="4">
        <f t="shared" si="3"/>
        <v>33</v>
      </c>
      <c r="C22" s="7">
        <f>IF(Retiro!B22-1&lt;'Cálculos (no tocar)'!$F$55,IF(Retiro!B22&lt;'Cálculos (no tocar)'!$B$55,0,'Inserta acá la información'!$C$8*100/'Inserta acá la información'!$C$8)*IF(+B22-'Cálculos (no tocar)'!$B$55&gt;9,1.1,1)*IF(+B22-'Cálculos (no tocar)'!$B$55&gt;19,1.1,1)*IF(+B22-'Cálculos (no tocar)'!$B$55&gt;29,1.1,1)*IF(+B22-'Cálculos (no tocar)'!$B$55&gt;39,1.1,1)*IF(+B22-'Cálculos (no tocar)'!$B$55&gt;49,1.1,1)*IF(+B22-'Cálculos (no tocar)'!$B$55&gt;59,1.1,1),0)</f>
        <v>100</v>
      </c>
      <c r="D22" s="7">
        <f t="shared" si="4"/>
        <v>-80</v>
      </c>
      <c r="E22" s="7">
        <f t="shared" si="0"/>
        <v>20</v>
      </c>
      <c r="F22" s="7">
        <f>+IF(Retiro!B22&lt;'Cálculos (no tocar)'!$B$55,0,IF(Retiro!B22='Cálculos (no tocar)'!$B$55,('Inserta acá la información'!$C$10*100/'Inserta acá la información'!$C$8)+E22,H21+E22))</f>
        <v>206.52457109998144</v>
      </c>
      <c r="G22" s="8">
        <f t="shared" si="1"/>
        <v>7.0218354173993696</v>
      </c>
      <c r="H22" s="7">
        <f t="shared" si="2"/>
        <v>213.5464065173808</v>
      </c>
      <c r="J22" s="7">
        <f>+C22*'Inserta acá la información'!$C$8/100</f>
        <v>24000</v>
      </c>
      <c r="K22" s="7">
        <f>+D22*'Inserta acá la información'!$C$8/100</f>
        <v>-19200</v>
      </c>
      <c r="L22" s="7">
        <f>+H22*'Inserta acá la información'!$C$8/100</f>
        <v>51251.137564171397</v>
      </c>
    </row>
    <row r="23" spans="2:12" x14ac:dyDescent="0.25">
      <c r="B23" s="4">
        <f t="shared" si="3"/>
        <v>34</v>
      </c>
      <c r="C23" s="7">
        <f>IF(Retiro!B23-1&lt;'Cálculos (no tocar)'!$F$55,IF(Retiro!B23&lt;'Cálculos (no tocar)'!$B$55,0,'Inserta acá la información'!$C$8*100/'Inserta acá la información'!$C$8)*IF(+B23-'Cálculos (no tocar)'!$B$55&gt;9,1.1,1)*IF(+B23-'Cálculos (no tocar)'!$B$55&gt;19,1.1,1)*IF(+B23-'Cálculos (no tocar)'!$B$55&gt;29,1.1,1)*IF(+B23-'Cálculos (no tocar)'!$B$55&gt;39,1.1,1)*IF(+B23-'Cálculos (no tocar)'!$B$55&gt;49,1.1,1)*IF(+B23-'Cálculos (no tocar)'!$B$55&gt;59,1.1,1),0)</f>
        <v>100</v>
      </c>
      <c r="D23" s="7">
        <f t="shared" si="4"/>
        <v>-80</v>
      </c>
      <c r="E23" s="7">
        <f t="shared" si="0"/>
        <v>20</v>
      </c>
      <c r="F23" s="7">
        <f>+IF(Retiro!B23&lt;'Cálculos (no tocar)'!$B$55,0,IF(Retiro!B23='Cálculos (no tocar)'!$B$55,('Inserta acá la información'!$C$10*100/'Inserta acá la información'!$C$8)+E23,H22+E23))</f>
        <v>233.5464065173808</v>
      </c>
      <c r="G23" s="8">
        <f t="shared" si="1"/>
        <v>7.9405778215909475</v>
      </c>
      <c r="H23" s="7">
        <f t="shared" si="2"/>
        <v>241.48698433897175</v>
      </c>
      <c r="J23" s="7">
        <f>+C23*'Inserta acá la información'!$C$8/100</f>
        <v>24000</v>
      </c>
      <c r="K23" s="7">
        <f>+D23*'Inserta acá la información'!$C$8/100</f>
        <v>-19200</v>
      </c>
      <c r="L23" s="7">
        <f>+H23*'Inserta acá la información'!$C$8/100</f>
        <v>57956.876241353217</v>
      </c>
    </row>
    <row r="24" spans="2:12" x14ac:dyDescent="0.25">
      <c r="B24" s="4">
        <f>+B23+1</f>
        <v>35</v>
      </c>
      <c r="C24" s="7">
        <f>IF(Retiro!B24-1&lt;'Cálculos (no tocar)'!$F$55,IF(Retiro!B24&lt;'Cálculos (no tocar)'!$B$55,0,'Inserta acá la información'!$C$8*100/'Inserta acá la información'!$C$8)*IF(+B24-'Cálculos (no tocar)'!$B$55&gt;9,1.1,1)*IF(+B24-'Cálculos (no tocar)'!$B$55&gt;19,1.1,1)*IF(+B24-'Cálculos (no tocar)'!$B$55&gt;29,1.1,1)*IF(+B24-'Cálculos (no tocar)'!$B$55&gt;39,1.1,1)*IF(+B24-'Cálculos (no tocar)'!$B$55&gt;49,1.1,1)*IF(+B24-'Cálculos (no tocar)'!$B$55&gt;59,1.1,1),0)</f>
        <v>110.00000000000001</v>
      </c>
      <c r="D24" s="7">
        <f t="shared" si="4"/>
        <v>-88.000000000000014</v>
      </c>
      <c r="E24" s="7">
        <f t="shared" si="0"/>
        <v>22</v>
      </c>
      <c r="F24" s="7">
        <f>+IF(Retiro!B24&lt;'Cálculos (no tocar)'!$B$55,0,IF(Retiro!B24='Cálculos (no tocar)'!$B$55,('Inserta acá la información'!$C$10*100/'Inserta acá la información'!$C$8)+E24,H23+E24))</f>
        <v>263.48698433897175</v>
      </c>
      <c r="G24" s="8">
        <f t="shared" si="1"/>
        <v>8.9585574675250399</v>
      </c>
      <c r="H24" s="7">
        <f t="shared" si="2"/>
        <v>272.44554180649681</v>
      </c>
      <c r="J24" s="7">
        <f>+C24*'Inserta acá la información'!$C$8/100</f>
        <v>26400.000000000004</v>
      </c>
      <c r="K24" s="7">
        <f>+D24*'Inserta acá la información'!$C$8/100</f>
        <v>-21120.000000000004</v>
      </c>
      <c r="L24" s="7">
        <f>+H24*'Inserta acá la información'!$C$8/100</f>
        <v>65386.930033559234</v>
      </c>
    </row>
    <row r="25" spans="2:12" x14ac:dyDescent="0.25">
      <c r="B25" s="4">
        <f t="shared" si="3"/>
        <v>36</v>
      </c>
      <c r="C25" s="7">
        <f>IF(Retiro!B25-1&lt;'Cálculos (no tocar)'!$F$55,IF(Retiro!B25&lt;'Cálculos (no tocar)'!$B$55,0,'Inserta acá la información'!$C$8*100/'Inserta acá la información'!$C$8)*IF(+B25-'Cálculos (no tocar)'!$B$55&gt;9,1.1,1)*IF(+B25-'Cálculos (no tocar)'!$B$55&gt;19,1.1,1)*IF(+B25-'Cálculos (no tocar)'!$B$55&gt;29,1.1,1)*IF(+B25-'Cálculos (no tocar)'!$B$55&gt;39,1.1,1)*IF(+B25-'Cálculos (no tocar)'!$B$55&gt;49,1.1,1)*IF(+B25-'Cálculos (no tocar)'!$B$55&gt;59,1.1,1),0)</f>
        <v>110.00000000000001</v>
      </c>
      <c r="D25" s="7">
        <f t="shared" si="4"/>
        <v>-88.000000000000014</v>
      </c>
      <c r="E25" s="7">
        <f t="shared" si="0"/>
        <v>22</v>
      </c>
      <c r="F25" s="7">
        <f>+IF(Retiro!B25&lt;'Cálculos (no tocar)'!$B$55,0,IF(Retiro!B25='Cálculos (no tocar)'!$B$55,('Inserta acá la información'!$C$10*100/'Inserta acá la información'!$C$8)+E25,H24+E25))</f>
        <v>294.44554180649681</v>
      </c>
      <c r="G25" s="8">
        <f t="shared" si="1"/>
        <v>10.011148421420891</v>
      </c>
      <c r="H25" s="7">
        <f t="shared" si="2"/>
        <v>304.4566902279177</v>
      </c>
      <c r="J25" s="7">
        <f>+C25*'Inserta acá la información'!$C$8/100</f>
        <v>26400.000000000004</v>
      </c>
      <c r="K25" s="7">
        <f>+D25*'Inserta acá la información'!$C$8/100</f>
        <v>-21120.000000000004</v>
      </c>
      <c r="L25" s="7">
        <f>+H25*'Inserta acá la información'!$C$8/100</f>
        <v>73069.605654700252</v>
      </c>
    </row>
    <row r="26" spans="2:12" x14ac:dyDescent="0.25">
      <c r="B26" s="4">
        <f t="shared" si="3"/>
        <v>37</v>
      </c>
      <c r="C26" s="7">
        <f>IF(Retiro!B26-1&lt;'Cálculos (no tocar)'!$F$55,IF(Retiro!B26&lt;'Cálculos (no tocar)'!$B$55,0,'Inserta acá la información'!$C$8*100/'Inserta acá la información'!$C$8)*IF(+B26-'Cálculos (no tocar)'!$B$55&gt;9,1.1,1)*IF(+B26-'Cálculos (no tocar)'!$B$55&gt;19,1.1,1)*IF(+B26-'Cálculos (no tocar)'!$B$55&gt;29,1.1,1)*IF(+B26-'Cálculos (no tocar)'!$B$55&gt;39,1.1,1)*IF(+B26-'Cálculos (no tocar)'!$B$55&gt;49,1.1,1)*IF(+B26-'Cálculos (no tocar)'!$B$55&gt;59,1.1,1),0)</f>
        <v>110.00000000000001</v>
      </c>
      <c r="D26" s="7">
        <f t="shared" si="4"/>
        <v>-88.000000000000014</v>
      </c>
      <c r="E26" s="7">
        <f t="shared" si="0"/>
        <v>22</v>
      </c>
      <c r="F26" s="7">
        <f>+IF(Retiro!B26&lt;'Cálculos (no tocar)'!$B$55,0,IF(Retiro!B26='Cálculos (no tocar)'!$B$55,('Inserta acá la información'!$C$10*100/'Inserta acá la información'!$C$8)+E26,H25+E26))</f>
        <v>326.4566902279177</v>
      </c>
      <c r="G26" s="8">
        <f t="shared" si="1"/>
        <v>11.099527467749203</v>
      </c>
      <c r="H26" s="7">
        <f t="shared" si="2"/>
        <v>337.55621769566693</v>
      </c>
      <c r="J26" s="7">
        <f>+C26*'Inserta acá la información'!$C$8/100</f>
        <v>26400.000000000004</v>
      </c>
      <c r="K26" s="7">
        <f>+D26*'Inserta acá la información'!$C$8/100</f>
        <v>-21120.000000000004</v>
      </c>
      <c r="L26" s="7">
        <f>+H26*'Inserta acá la información'!$C$8/100</f>
        <v>81013.492246960071</v>
      </c>
    </row>
    <row r="27" spans="2:12" x14ac:dyDescent="0.25">
      <c r="B27" s="4">
        <f t="shared" si="3"/>
        <v>38</v>
      </c>
      <c r="C27" s="7">
        <f>IF(Retiro!B27-1&lt;'Cálculos (no tocar)'!$F$55,IF(Retiro!B27&lt;'Cálculos (no tocar)'!$B$55,0,'Inserta acá la información'!$C$8*100/'Inserta acá la información'!$C$8)*IF(+B27-'Cálculos (no tocar)'!$B$55&gt;9,1.1,1)*IF(+B27-'Cálculos (no tocar)'!$B$55&gt;19,1.1,1)*IF(+B27-'Cálculos (no tocar)'!$B$55&gt;29,1.1,1)*IF(+B27-'Cálculos (no tocar)'!$B$55&gt;39,1.1,1)*IF(+B27-'Cálculos (no tocar)'!$B$55&gt;49,1.1,1)*IF(+B27-'Cálculos (no tocar)'!$B$55&gt;59,1.1,1),0)</f>
        <v>110.00000000000001</v>
      </c>
      <c r="D27" s="7">
        <f t="shared" si="4"/>
        <v>-88.000000000000014</v>
      </c>
      <c r="E27" s="7">
        <f t="shared" si="0"/>
        <v>22</v>
      </c>
      <c r="F27" s="7">
        <f>+IF(Retiro!B27&lt;'Cálculos (no tocar)'!$B$55,0,IF(Retiro!B27='Cálculos (no tocar)'!$B$55,('Inserta acá la información'!$C$10*100/'Inserta acá la información'!$C$8)+E27,H26+E27))</f>
        <v>359.55621769566693</v>
      </c>
      <c r="G27" s="8">
        <f t="shared" si="1"/>
        <v>12.224911401652676</v>
      </c>
      <c r="H27" s="7">
        <f t="shared" si="2"/>
        <v>371.78112909731959</v>
      </c>
      <c r="J27" s="7">
        <f>+C27*'Inserta acá la información'!$C$8/100</f>
        <v>26400.000000000004</v>
      </c>
      <c r="K27" s="7">
        <f>+D27*'Inserta acá la información'!$C$8/100</f>
        <v>-21120.000000000004</v>
      </c>
      <c r="L27" s="7">
        <f>+H27*'Inserta acá la información'!$C$8/100</f>
        <v>89227.470983356703</v>
      </c>
    </row>
    <row r="28" spans="2:12" x14ac:dyDescent="0.25">
      <c r="B28" s="4">
        <f t="shared" si="3"/>
        <v>39</v>
      </c>
      <c r="C28" s="7">
        <f>IF(Retiro!B28-1&lt;'Cálculos (no tocar)'!$F$55,IF(Retiro!B28&lt;'Cálculos (no tocar)'!$B$55,0,'Inserta acá la información'!$C$8*100/'Inserta acá la información'!$C$8)*IF(+B28-'Cálculos (no tocar)'!$B$55&gt;9,1.1,1)*IF(+B28-'Cálculos (no tocar)'!$B$55&gt;19,1.1,1)*IF(+B28-'Cálculos (no tocar)'!$B$55&gt;29,1.1,1)*IF(+B28-'Cálculos (no tocar)'!$B$55&gt;39,1.1,1)*IF(+B28-'Cálculos (no tocar)'!$B$55&gt;49,1.1,1)*IF(+B28-'Cálculos (no tocar)'!$B$55&gt;59,1.1,1),0)</f>
        <v>110.00000000000001</v>
      </c>
      <c r="D28" s="7">
        <f t="shared" si="4"/>
        <v>-88.000000000000014</v>
      </c>
      <c r="E28" s="7">
        <f t="shared" si="0"/>
        <v>22</v>
      </c>
      <c r="F28" s="7">
        <f>+IF(Retiro!B28&lt;'Cálculos (no tocar)'!$B$55,0,IF(Retiro!B28='Cálculos (no tocar)'!$B$55,('Inserta acá la información'!$C$10*100/'Inserta acá la información'!$C$8)+E28,H27+E28))</f>
        <v>393.78112909731959</v>
      </c>
      <c r="G28" s="8">
        <f t="shared" si="1"/>
        <v>13.388558389308868</v>
      </c>
      <c r="H28" s="7">
        <f t="shared" si="2"/>
        <v>407.16968748662845</v>
      </c>
      <c r="J28" s="7">
        <f>+C28*'Inserta acá la información'!$C$8/100</f>
        <v>26400.000000000004</v>
      </c>
      <c r="K28" s="7">
        <f>+D28*'Inserta acá la información'!$C$8/100</f>
        <v>-21120.000000000004</v>
      </c>
      <c r="L28" s="7">
        <f>+H28*'Inserta acá la información'!$C$8/100</f>
        <v>97720.724996790828</v>
      </c>
    </row>
    <row r="29" spans="2:12" x14ac:dyDescent="0.25">
      <c r="B29" s="4">
        <f t="shared" si="3"/>
        <v>40</v>
      </c>
      <c r="C29" s="7">
        <f>IF(Retiro!B29-1&lt;'Cálculos (no tocar)'!$F$55,IF(Retiro!B29&lt;'Cálculos (no tocar)'!$B$55,0,'Inserta acá la información'!$C$8*100/'Inserta acá la información'!$C$8)*IF(+B29-'Cálculos (no tocar)'!$B$55&gt;9,1.1,1)*IF(+B29-'Cálculos (no tocar)'!$B$55&gt;19,1.1,1)*IF(+B29-'Cálculos (no tocar)'!$B$55&gt;29,1.1,1)*IF(+B29-'Cálculos (no tocar)'!$B$55&gt;39,1.1,1)*IF(+B29-'Cálculos (no tocar)'!$B$55&gt;49,1.1,1)*IF(+B29-'Cálculos (no tocar)'!$B$55&gt;59,1.1,1),0)</f>
        <v>110.00000000000001</v>
      </c>
      <c r="D29" s="7">
        <f t="shared" si="4"/>
        <v>-88.000000000000014</v>
      </c>
      <c r="E29" s="7">
        <f t="shared" si="0"/>
        <v>22</v>
      </c>
      <c r="F29" s="7">
        <f>+IF(Retiro!B29&lt;'Cálculos (no tocar)'!$B$55,0,IF(Retiro!B29='Cálculos (no tocar)'!$B$55,('Inserta acá la información'!$C$10*100/'Inserta acá la información'!$C$8)+E29,H28+E29))</f>
        <v>429.16968748662845</v>
      </c>
      <c r="G29" s="8">
        <f t="shared" si="1"/>
        <v>14.591769374545368</v>
      </c>
      <c r="H29" s="7">
        <f t="shared" si="2"/>
        <v>443.76145686117383</v>
      </c>
      <c r="J29" s="7">
        <f>+C29*'Inserta acá la información'!$C$8/100</f>
        <v>26400.000000000004</v>
      </c>
      <c r="K29" s="7">
        <f>+D29*'Inserta acá la información'!$C$8/100</f>
        <v>-21120.000000000004</v>
      </c>
      <c r="L29" s="7">
        <f>+H29*'Inserta acá la información'!$C$8/100</f>
        <v>106502.74964668171</v>
      </c>
    </row>
    <row r="30" spans="2:12" x14ac:dyDescent="0.25">
      <c r="B30" s="4">
        <f t="shared" si="3"/>
        <v>41</v>
      </c>
      <c r="C30" s="7">
        <f>IF(Retiro!B30-1&lt;'Cálculos (no tocar)'!$F$55,IF(Retiro!B30&lt;'Cálculos (no tocar)'!$B$55,0,'Inserta acá la información'!$C$8*100/'Inserta acá la información'!$C$8)*IF(+B30-'Cálculos (no tocar)'!$B$55&gt;9,1.1,1)*IF(+B30-'Cálculos (no tocar)'!$B$55&gt;19,1.1,1)*IF(+B30-'Cálculos (no tocar)'!$B$55&gt;29,1.1,1)*IF(+B30-'Cálculos (no tocar)'!$B$55&gt;39,1.1,1)*IF(+B30-'Cálculos (no tocar)'!$B$55&gt;49,1.1,1)*IF(+B30-'Cálculos (no tocar)'!$B$55&gt;59,1.1,1),0)</f>
        <v>110.00000000000001</v>
      </c>
      <c r="D30" s="7">
        <f t="shared" si="4"/>
        <v>-88.000000000000014</v>
      </c>
      <c r="E30" s="7">
        <f t="shared" si="0"/>
        <v>22</v>
      </c>
      <c r="F30" s="7">
        <f>+IF(Retiro!B30&lt;'Cálculos (no tocar)'!$B$55,0,IF(Retiro!B30='Cálculos (no tocar)'!$B$55,('Inserta acá la información'!$C$10*100/'Inserta acá la información'!$C$8)+E30,H29+E30))</f>
        <v>465.76145686117383</v>
      </c>
      <c r="G30" s="8">
        <f t="shared" si="1"/>
        <v>15.835889533279911</v>
      </c>
      <c r="H30" s="7">
        <f t="shared" si="2"/>
        <v>481.59734639445372</v>
      </c>
      <c r="J30" s="7">
        <f>+C30*'Inserta acá la información'!$C$8/100</f>
        <v>26400.000000000004</v>
      </c>
      <c r="K30" s="7">
        <f>+D30*'Inserta acá la información'!$C$8/100</f>
        <v>-21120.000000000004</v>
      </c>
      <c r="L30" s="7">
        <f>+H30*'Inserta acá la información'!$C$8/100</f>
        <v>115583.36313466889</v>
      </c>
    </row>
    <row r="31" spans="2:12" x14ac:dyDescent="0.25">
      <c r="B31" s="4">
        <f>+B30+1</f>
        <v>42</v>
      </c>
      <c r="C31" s="7">
        <f>IF(Retiro!B31-1&lt;'Cálculos (no tocar)'!$F$55,IF(Retiro!B31&lt;'Cálculos (no tocar)'!$B$55,0,'Inserta acá la información'!$C$8*100/'Inserta acá la información'!$C$8)*IF(+B31-'Cálculos (no tocar)'!$B$55&gt;9,1.1,1)*IF(+B31-'Cálculos (no tocar)'!$B$55&gt;19,1.1,1)*IF(+B31-'Cálculos (no tocar)'!$B$55&gt;29,1.1,1)*IF(+B31-'Cálculos (no tocar)'!$B$55&gt;39,1.1,1)*IF(+B31-'Cálculos (no tocar)'!$B$55&gt;49,1.1,1)*IF(+B31-'Cálculos (no tocar)'!$B$55&gt;59,1.1,1),0)</f>
        <v>110.00000000000001</v>
      </c>
      <c r="D31" s="7">
        <f t="shared" si="4"/>
        <v>-88.000000000000014</v>
      </c>
      <c r="E31" s="7">
        <f t="shared" si="0"/>
        <v>22</v>
      </c>
      <c r="F31" s="7">
        <f>+IF(Retiro!B31&lt;'Cálculos (no tocar)'!$B$55,0,IF(Retiro!B31='Cálculos (no tocar)'!$B$55,('Inserta acá la información'!$C$10*100/'Inserta acá la información'!$C$8)+E31,H30+E31))</f>
        <v>503.59734639445372</v>
      </c>
      <c r="G31" s="8">
        <f t="shared" si="1"/>
        <v>17.122309777411427</v>
      </c>
      <c r="H31" s="7">
        <f t="shared" si="2"/>
        <v>520.71965617186515</v>
      </c>
      <c r="J31" s="7">
        <f>+C31*'Inserta acá la información'!$C$8/100</f>
        <v>26400.000000000004</v>
      </c>
      <c r="K31" s="7">
        <f>+D31*'Inserta acá la información'!$C$8/100</f>
        <v>-21120.000000000004</v>
      </c>
      <c r="L31" s="7">
        <f>+H31*'Inserta acá la información'!$C$8/100</f>
        <v>124972.71748124763</v>
      </c>
    </row>
    <row r="32" spans="2:12" x14ac:dyDescent="0.25">
      <c r="B32" s="4">
        <f t="shared" si="3"/>
        <v>43</v>
      </c>
      <c r="C32" s="7">
        <f>IF(Retiro!B32-1&lt;'Cálculos (no tocar)'!$F$55,IF(Retiro!B32&lt;'Cálculos (no tocar)'!$B$55,0,'Inserta acá la información'!$C$8*100/'Inserta acá la información'!$C$8)*IF(+B32-'Cálculos (no tocar)'!$B$55&gt;9,1.1,1)*IF(+B32-'Cálculos (no tocar)'!$B$55&gt;19,1.1,1)*IF(+B32-'Cálculos (no tocar)'!$B$55&gt;29,1.1,1)*IF(+B32-'Cálculos (no tocar)'!$B$55&gt;39,1.1,1)*IF(+B32-'Cálculos (no tocar)'!$B$55&gt;49,1.1,1)*IF(+B32-'Cálculos (no tocar)'!$B$55&gt;59,1.1,1),0)</f>
        <v>110.00000000000001</v>
      </c>
      <c r="D32" s="7">
        <f t="shared" si="4"/>
        <v>-88.000000000000014</v>
      </c>
      <c r="E32" s="7">
        <f t="shared" si="0"/>
        <v>22</v>
      </c>
      <c r="F32" s="7">
        <f>+IF(Retiro!B32&lt;'Cálculos (no tocar)'!$B$55,0,IF(Retiro!B32='Cálculos (no tocar)'!$B$55,('Inserta acá la información'!$C$10*100/'Inserta acá la información'!$C$8)+E32,H31+E32))</f>
        <v>542.71965617186515</v>
      </c>
      <c r="G32" s="8">
        <f t="shared" si="1"/>
        <v>18.452468309843418</v>
      </c>
      <c r="H32" s="7">
        <f t="shared" si="2"/>
        <v>561.17212448170858</v>
      </c>
      <c r="J32" s="7">
        <f>+C32*'Inserta acá la información'!$C$8/100</f>
        <v>26400.000000000004</v>
      </c>
      <c r="K32" s="7">
        <f>+D32*'Inserta acá la información'!$C$8/100</f>
        <v>-21120.000000000004</v>
      </c>
      <c r="L32" s="7">
        <f>+H32*'Inserta acá la información'!$C$8/100</f>
        <v>134681.30987561005</v>
      </c>
    </row>
    <row r="33" spans="2:12" x14ac:dyDescent="0.25">
      <c r="B33" s="4">
        <f t="shared" si="3"/>
        <v>44</v>
      </c>
      <c r="C33" s="7">
        <f>IF(Retiro!B33-1&lt;'Cálculos (no tocar)'!$F$55,IF(Retiro!B33&lt;'Cálculos (no tocar)'!$B$55,0,'Inserta acá la información'!$C$8*100/'Inserta acá la información'!$C$8)*IF(+B33-'Cálculos (no tocar)'!$B$55&gt;9,1.1,1)*IF(+B33-'Cálculos (no tocar)'!$B$55&gt;19,1.1,1)*IF(+B33-'Cálculos (no tocar)'!$B$55&gt;29,1.1,1)*IF(+B33-'Cálculos (no tocar)'!$B$55&gt;39,1.1,1)*IF(+B33-'Cálculos (no tocar)'!$B$55&gt;49,1.1,1)*IF(+B33-'Cálculos (no tocar)'!$B$55&gt;59,1.1,1),0)</f>
        <v>110.00000000000001</v>
      </c>
      <c r="D33" s="7">
        <f t="shared" si="4"/>
        <v>-88.000000000000014</v>
      </c>
      <c r="E33" s="7">
        <f t="shared" si="0"/>
        <v>22</v>
      </c>
      <c r="F33" s="7">
        <f>+IF(Retiro!B33&lt;'Cálculos (no tocar)'!$B$55,0,IF(Retiro!B33='Cálculos (no tocar)'!$B$55,('Inserta acá la información'!$C$10*100/'Inserta acá la información'!$C$8)+E33,H32+E33))</f>
        <v>583.17212448170858</v>
      </c>
      <c r="G33" s="8">
        <f t="shared" si="1"/>
        <v>19.827852232378092</v>
      </c>
      <c r="H33" s="7">
        <f t="shared" si="2"/>
        <v>602.99997671408664</v>
      </c>
      <c r="J33" s="7">
        <f>+C33*'Inserta acá la información'!$C$8/100</f>
        <v>26400.000000000004</v>
      </c>
      <c r="K33" s="7">
        <f>+D33*'Inserta acá la información'!$C$8/100</f>
        <v>-21120.000000000004</v>
      </c>
      <c r="L33" s="7">
        <f>+H33*'Inserta acá la información'!$C$8/100</f>
        <v>144719.99441138079</v>
      </c>
    </row>
    <row r="34" spans="2:12" x14ac:dyDescent="0.25">
      <c r="B34" s="4">
        <f t="shared" ref="B34:B51" si="5">+B33+1</f>
        <v>45</v>
      </c>
      <c r="C34" s="7">
        <f>IF(Retiro!B34-1&lt;'Cálculos (no tocar)'!$F$55,IF(Retiro!B34&lt;'Cálculos (no tocar)'!$B$55,0,'Inserta acá la información'!$C$8*100/'Inserta acá la información'!$C$8)*IF(+B34-'Cálculos (no tocar)'!$B$55&gt;9,1.1,1)*IF(+B34-'Cálculos (no tocar)'!$B$55&gt;19,1.1,1)*IF(+B34-'Cálculos (no tocar)'!$B$55&gt;29,1.1,1)*IF(+B34-'Cálculos (no tocar)'!$B$55&gt;39,1.1,1)*IF(+B34-'Cálculos (no tocar)'!$B$55&gt;49,1.1,1)*IF(+B34-'Cálculos (no tocar)'!$B$55&gt;59,1.1,1),0)</f>
        <v>121.00000000000003</v>
      </c>
      <c r="D34" s="7">
        <f t="shared" si="4"/>
        <v>-96.800000000000026</v>
      </c>
      <c r="E34" s="7">
        <f t="shared" ref="E34:E51" si="6">+C34+D34</f>
        <v>24.200000000000003</v>
      </c>
      <c r="F34" s="7">
        <f>+IF(Retiro!B34&lt;'Cálculos (no tocar)'!$B$55,0,IF(Retiro!B34='Cálculos (no tocar)'!$B$55,('Inserta acá la información'!$C$10*100/'Inserta acá la información'!$C$8)+E34,H33+E34))</f>
        <v>627.19997671408669</v>
      </c>
      <c r="G34" s="8">
        <f t="shared" si="1"/>
        <v>21.32479920827895</v>
      </c>
      <c r="H34" s="7">
        <f t="shared" ref="H34:H51" si="7">+F34+G34</f>
        <v>648.52477592236562</v>
      </c>
      <c r="J34" s="7">
        <f>+C34*'Inserta acá la información'!$C$8/100</f>
        <v>29040.000000000004</v>
      </c>
      <c r="K34" s="7">
        <f>+D34*'Inserta acá la información'!$C$8/100</f>
        <v>-23232.000000000004</v>
      </c>
      <c r="L34" s="7">
        <f>+H34*'Inserta acá la información'!$C$8/100</f>
        <v>155645.94622136775</v>
      </c>
    </row>
    <row r="35" spans="2:12" x14ac:dyDescent="0.25">
      <c r="B35" s="4">
        <f t="shared" si="5"/>
        <v>46</v>
      </c>
      <c r="C35" s="7">
        <f>IF(Retiro!B35-1&lt;'Cálculos (no tocar)'!$F$55,IF(Retiro!B35&lt;'Cálculos (no tocar)'!$B$55,0,'Inserta acá la información'!$C$8*100/'Inserta acá la información'!$C$8)*IF(+B35-'Cálculos (no tocar)'!$B$55&gt;9,1.1,1)*IF(+B35-'Cálculos (no tocar)'!$B$55&gt;19,1.1,1)*IF(+B35-'Cálculos (no tocar)'!$B$55&gt;29,1.1,1)*IF(+B35-'Cálculos (no tocar)'!$B$55&gt;39,1.1,1)*IF(+B35-'Cálculos (no tocar)'!$B$55&gt;49,1.1,1)*IF(+B35-'Cálculos (no tocar)'!$B$55&gt;59,1.1,1),0)</f>
        <v>121.00000000000003</v>
      </c>
      <c r="D35" s="7">
        <f t="shared" si="4"/>
        <v>-96.800000000000026</v>
      </c>
      <c r="E35" s="7">
        <f t="shared" si="6"/>
        <v>24.200000000000003</v>
      </c>
      <c r="F35" s="7">
        <f>+IF(Retiro!B35&lt;'Cálculos (no tocar)'!$B$55,0,IF(Retiro!B35='Cálculos (no tocar)'!$B$55,('Inserta acá la información'!$C$10*100/'Inserta acá la información'!$C$8)+E35,H34+E35))</f>
        <v>672.72477592236567</v>
      </c>
      <c r="G35" s="8">
        <f t="shared" si="1"/>
        <v>22.872642381360436</v>
      </c>
      <c r="H35" s="7">
        <f t="shared" si="7"/>
        <v>695.59741830372604</v>
      </c>
      <c r="J35" s="7">
        <f>+C35*'Inserta acá la información'!$C$8/100</f>
        <v>29040.000000000004</v>
      </c>
      <c r="K35" s="7">
        <f>+D35*'Inserta acá la información'!$C$8/100</f>
        <v>-23232.000000000004</v>
      </c>
      <c r="L35" s="7">
        <f>+H35*'Inserta acá la información'!$C$8/100</f>
        <v>166943.38039289424</v>
      </c>
    </row>
    <row r="36" spans="2:12" x14ac:dyDescent="0.25">
      <c r="B36" s="4">
        <f t="shared" si="5"/>
        <v>47</v>
      </c>
      <c r="C36" s="7">
        <f>IF(Retiro!B36-1&lt;'Cálculos (no tocar)'!$F$55,IF(Retiro!B36&lt;'Cálculos (no tocar)'!$B$55,0,'Inserta acá la información'!$C$8*100/'Inserta acá la información'!$C$8)*IF(+B36-'Cálculos (no tocar)'!$B$55&gt;9,1.1,1)*IF(+B36-'Cálculos (no tocar)'!$B$55&gt;19,1.1,1)*IF(+B36-'Cálculos (no tocar)'!$B$55&gt;29,1.1,1)*IF(+B36-'Cálculos (no tocar)'!$B$55&gt;39,1.1,1)*IF(+B36-'Cálculos (no tocar)'!$B$55&gt;49,1.1,1)*IF(+B36-'Cálculos (no tocar)'!$B$55&gt;59,1.1,1),0)</f>
        <v>121.00000000000003</v>
      </c>
      <c r="D36" s="7">
        <f t="shared" si="4"/>
        <v>-96.800000000000026</v>
      </c>
      <c r="E36" s="7">
        <f t="shared" si="6"/>
        <v>24.200000000000003</v>
      </c>
      <c r="F36" s="7">
        <f>+IF(Retiro!B36&lt;'Cálculos (no tocar)'!$B$55,0,IF(Retiro!B36='Cálculos (no tocar)'!$B$55,('Inserta acá la información'!$C$10*100/'Inserta acá la información'!$C$8)+E36,H35+E36))</f>
        <v>719.79741830372609</v>
      </c>
      <c r="G36" s="8">
        <f t="shared" si="1"/>
        <v>24.473112222326687</v>
      </c>
      <c r="H36" s="7">
        <f t="shared" si="7"/>
        <v>744.27053052605277</v>
      </c>
      <c r="J36" s="7">
        <f>+C36*'Inserta acá la información'!$C$8/100</f>
        <v>29040.000000000004</v>
      </c>
      <c r="K36" s="7">
        <f>+D36*'Inserta acá la información'!$C$8/100</f>
        <v>-23232.000000000004</v>
      </c>
      <c r="L36" s="7">
        <f>+H36*'Inserta acá la información'!$C$8/100</f>
        <v>178624.92732625265</v>
      </c>
    </row>
    <row r="37" spans="2:12" x14ac:dyDescent="0.25">
      <c r="B37" s="4">
        <f t="shared" si="5"/>
        <v>48</v>
      </c>
      <c r="C37" s="7">
        <f>IF(Retiro!B37-1&lt;'Cálculos (no tocar)'!$F$55,IF(Retiro!B37&lt;'Cálculos (no tocar)'!$B$55,0,'Inserta acá la información'!$C$8*100/'Inserta acá la información'!$C$8)*IF(+B37-'Cálculos (no tocar)'!$B$55&gt;9,1.1,1)*IF(+B37-'Cálculos (no tocar)'!$B$55&gt;19,1.1,1)*IF(+B37-'Cálculos (no tocar)'!$B$55&gt;29,1.1,1)*IF(+B37-'Cálculos (no tocar)'!$B$55&gt;39,1.1,1)*IF(+B37-'Cálculos (no tocar)'!$B$55&gt;49,1.1,1)*IF(+B37-'Cálculos (no tocar)'!$B$55&gt;59,1.1,1),0)</f>
        <v>121.00000000000003</v>
      </c>
      <c r="D37" s="7">
        <f t="shared" si="4"/>
        <v>-96.800000000000026</v>
      </c>
      <c r="E37" s="7">
        <f t="shared" si="6"/>
        <v>24.200000000000003</v>
      </c>
      <c r="F37" s="7">
        <f>+IF(Retiro!B37&lt;'Cálculos (no tocar)'!$B$55,0,IF(Retiro!B37='Cálculos (no tocar)'!$B$55,('Inserta acá la información'!$C$10*100/'Inserta acá la información'!$C$8)+E37,H36+E37))</f>
        <v>768.47053052605281</v>
      </c>
      <c r="G37" s="8">
        <f t="shared" si="1"/>
        <v>26.127998037885799</v>
      </c>
      <c r="H37" s="7">
        <f t="shared" si="7"/>
        <v>794.59852856393866</v>
      </c>
      <c r="J37" s="7">
        <f>+C37*'Inserta acá la información'!$C$8/100</f>
        <v>29040.000000000004</v>
      </c>
      <c r="K37" s="7">
        <f>+D37*'Inserta acá la información'!$C$8/100</f>
        <v>-23232.000000000004</v>
      </c>
      <c r="L37" s="7">
        <f>+H37*'Inserta acá la información'!$C$8/100</f>
        <v>190703.64685534529</v>
      </c>
    </row>
    <row r="38" spans="2:12" x14ac:dyDescent="0.25">
      <c r="B38" s="4">
        <f t="shared" si="5"/>
        <v>49</v>
      </c>
      <c r="C38" s="7">
        <f>IF(Retiro!B38-1&lt;'Cálculos (no tocar)'!$F$55,IF(Retiro!B38&lt;'Cálculos (no tocar)'!$B$55,0,'Inserta acá la información'!$C$8*100/'Inserta acá la información'!$C$8)*IF(+B38-'Cálculos (no tocar)'!$B$55&gt;9,1.1,1)*IF(+B38-'Cálculos (no tocar)'!$B$55&gt;19,1.1,1)*IF(+B38-'Cálculos (no tocar)'!$B$55&gt;29,1.1,1)*IF(+B38-'Cálculos (no tocar)'!$B$55&gt;39,1.1,1)*IF(+B38-'Cálculos (no tocar)'!$B$55&gt;49,1.1,1)*IF(+B38-'Cálculos (no tocar)'!$B$55&gt;59,1.1,1),0)</f>
        <v>121.00000000000003</v>
      </c>
      <c r="D38" s="7">
        <f t="shared" si="4"/>
        <v>-96.800000000000026</v>
      </c>
      <c r="E38" s="7">
        <f t="shared" si="6"/>
        <v>24.200000000000003</v>
      </c>
      <c r="F38" s="7">
        <f>+IF(Retiro!B38&lt;'Cálculos (no tocar)'!$B$55,0,IF(Retiro!B38='Cálculos (no tocar)'!$B$55,('Inserta acá la información'!$C$10*100/'Inserta acá la información'!$C$8)+E38,H37+E38))</f>
        <v>818.7985285639387</v>
      </c>
      <c r="G38" s="8">
        <f t="shared" si="1"/>
        <v>27.839149971173917</v>
      </c>
      <c r="H38" s="7">
        <f t="shared" si="7"/>
        <v>846.63767853511263</v>
      </c>
      <c r="J38" s="7">
        <f>+C38*'Inserta acá la información'!$C$8/100</f>
        <v>29040.000000000004</v>
      </c>
      <c r="K38" s="7">
        <f>+D38*'Inserta acá la información'!$C$8/100</f>
        <v>-23232.000000000004</v>
      </c>
      <c r="L38" s="7">
        <f>+H38*'Inserta acá la información'!$C$8/100</f>
        <v>203193.04284842702</v>
      </c>
    </row>
    <row r="39" spans="2:12" x14ac:dyDescent="0.25">
      <c r="B39" s="4">
        <f t="shared" si="5"/>
        <v>50</v>
      </c>
      <c r="C39" s="7">
        <f>IF(Retiro!B39-1&lt;'Cálculos (no tocar)'!$F$55,IF(Retiro!B39&lt;'Cálculos (no tocar)'!$B$55,0,'Inserta acá la información'!$C$8*100/'Inserta acá la información'!$C$8)*IF(+B39-'Cálculos (no tocar)'!$B$55&gt;9,1.1,1)*IF(+B39-'Cálculos (no tocar)'!$B$55&gt;19,1.1,1)*IF(+B39-'Cálculos (no tocar)'!$B$55&gt;29,1.1,1)*IF(+B39-'Cálculos (no tocar)'!$B$55&gt;39,1.1,1)*IF(+B39-'Cálculos (no tocar)'!$B$55&gt;49,1.1,1)*IF(+B39-'Cálculos (no tocar)'!$B$55&gt;59,1.1,1),0)</f>
        <v>121.00000000000003</v>
      </c>
      <c r="D39" s="7">
        <f t="shared" si="4"/>
        <v>-96.800000000000026</v>
      </c>
      <c r="E39" s="7">
        <f t="shared" si="6"/>
        <v>24.200000000000003</v>
      </c>
      <c r="F39" s="7">
        <f>+IF(Retiro!B39&lt;'Cálculos (no tocar)'!$B$55,0,IF(Retiro!B39='Cálculos (no tocar)'!$B$55,('Inserta acá la información'!$C$10*100/'Inserta acá la información'!$C$8)+E39,H38+E39))</f>
        <v>870.83767853511267</v>
      </c>
      <c r="G39" s="8">
        <f t="shared" si="1"/>
        <v>29.608481070193832</v>
      </c>
      <c r="H39" s="7">
        <f t="shared" si="7"/>
        <v>900.44615960530655</v>
      </c>
      <c r="J39" s="7">
        <f>+C39*'Inserta acá la información'!$C$8/100</f>
        <v>29040.000000000004</v>
      </c>
      <c r="K39" s="7">
        <f>+D39*'Inserta acá la información'!$C$8/100</f>
        <v>-23232.000000000004</v>
      </c>
      <c r="L39" s="7">
        <f>+H39*'Inserta acá la información'!$C$8/100</f>
        <v>216107.07830527358</v>
      </c>
    </row>
    <row r="40" spans="2:12" x14ac:dyDescent="0.25">
      <c r="B40" s="4">
        <f t="shared" si="5"/>
        <v>51</v>
      </c>
      <c r="C40" s="7">
        <f>IF(Retiro!B40-1&lt;'Cálculos (no tocar)'!$F$55,IF(Retiro!B40&lt;'Cálculos (no tocar)'!$B$55,0,'Inserta acá la información'!$C$8*100/'Inserta acá la información'!$C$8)*IF(+B40-'Cálculos (no tocar)'!$B$55&gt;9,1.1,1)*IF(+B40-'Cálculos (no tocar)'!$B$55&gt;19,1.1,1)*IF(+B40-'Cálculos (no tocar)'!$B$55&gt;29,1.1,1)*IF(+B40-'Cálculos (no tocar)'!$B$55&gt;39,1.1,1)*IF(+B40-'Cálculos (no tocar)'!$B$55&gt;49,1.1,1)*IF(+B40-'Cálculos (no tocar)'!$B$55&gt;59,1.1,1),0)</f>
        <v>121.00000000000003</v>
      </c>
      <c r="D40" s="7">
        <f t="shared" si="4"/>
        <v>-96.800000000000026</v>
      </c>
      <c r="E40" s="7">
        <f t="shared" si="6"/>
        <v>24.200000000000003</v>
      </c>
      <c r="F40" s="7">
        <f>+IF(Retiro!B40&lt;'Cálculos (no tocar)'!$B$55,0,IF(Retiro!B40='Cálculos (no tocar)'!$B$55,('Inserta acá la información'!$C$10*100/'Inserta acá la información'!$C$8)+E40,H39+E40))</f>
        <v>924.64615960530659</v>
      </c>
      <c r="G40" s="8">
        <f t="shared" si="1"/>
        <v>31.437969426580427</v>
      </c>
      <c r="H40" s="7">
        <f t="shared" si="7"/>
        <v>956.08412903188707</v>
      </c>
      <c r="J40" s="7">
        <f>+C40*'Inserta acá la información'!$C$8/100</f>
        <v>29040.000000000004</v>
      </c>
      <c r="K40" s="7">
        <f>+D40*'Inserta acá la información'!$C$8/100</f>
        <v>-23232.000000000004</v>
      </c>
      <c r="L40" s="7">
        <f>+H40*'Inserta acá la información'!$C$8/100</f>
        <v>229460.19096765292</v>
      </c>
    </row>
    <row r="41" spans="2:12" x14ac:dyDescent="0.25">
      <c r="B41" s="4">
        <f t="shared" si="5"/>
        <v>52</v>
      </c>
      <c r="C41" s="7">
        <f>IF(Retiro!B41-1&lt;'Cálculos (no tocar)'!$F$55,IF(Retiro!B41&lt;'Cálculos (no tocar)'!$B$55,0,'Inserta acá la información'!$C$8*100/'Inserta acá la información'!$C$8)*IF(+B41-'Cálculos (no tocar)'!$B$55&gt;9,1.1,1)*IF(+B41-'Cálculos (no tocar)'!$B$55&gt;19,1.1,1)*IF(+B41-'Cálculos (no tocar)'!$B$55&gt;29,1.1,1)*IF(+B41-'Cálculos (no tocar)'!$B$55&gt;39,1.1,1)*IF(+B41-'Cálculos (no tocar)'!$B$55&gt;49,1.1,1)*IF(+B41-'Cálculos (no tocar)'!$B$55&gt;59,1.1,1),0)</f>
        <v>121.00000000000003</v>
      </c>
      <c r="D41" s="7">
        <f t="shared" si="4"/>
        <v>-96.800000000000026</v>
      </c>
      <c r="E41" s="7">
        <f t="shared" si="6"/>
        <v>24.200000000000003</v>
      </c>
      <c r="F41" s="7">
        <f>+IF(Retiro!B41&lt;'Cálculos (no tocar)'!$B$55,0,IF(Retiro!B41='Cálculos (no tocar)'!$B$55,('Inserta acá la información'!$C$10*100/'Inserta acá la información'!$C$8)+E41,H40+E41))</f>
        <v>980.28412903188712</v>
      </c>
      <c r="G41" s="8">
        <f t="shared" si="1"/>
        <v>33.329660387084168</v>
      </c>
      <c r="H41" s="7">
        <f t="shared" si="7"/>
        <v>1013.6137894189712</v>
      </c>
      <c r="J41" s="7">
        <f>+C41*'Inserta acá la información'!$C$8/100</f>
        <v>29040.000000000004</v>
      </c>
      <c r="K41" s="7">
        <f>+D41*'Inserta acá la información'!$C$8/100</f>
        <v>-23232.000000000004</v>
      </c>
      <c r="L41" s="7">
        <f>+H41*'Inserta acá la información'!$C$8/100</f>
        <v>243267.30946055308</v>
      </c>
    </row>
    <row r="42" spans="2:12" x14ac:dyDescent="0.25">
      <c r="B42" s="4">
        <f t="shared" si="5"/>
        <v>53</v>
      </c>
      <c r="C42" s="7">
        <f>IF(Retiro!B42-1&lt;'Cálculos (no tocar)'!$F$55,IF(Retiro!B42&lt;'Cálculos (no tocar)'!$B$55,0,'Inserta acá la información'!$C$8*100/'Inserta acá la información'!$C$8)*IF(+B42-'Cálculos (no tocar)'!$B$55&gt;9,1.1,1)*IF(+B42-'Cálculos (no tocar)'!$B$55&gt;19,1.1,1)*IF(+B42-'Cálculos (no tocar)'!$B$55&gt;29,1.1,1)*IF(+B42-'Cálculos (no tocar)'!$B$55&gt;39,1.1,1)*IF(+B42-'Cálculos (no tocar)'!$B$55&gt;49,1.1,1)*IF(+B42-'Cálculos (no tocar)'!$B$55&gt;59,1.1,1),0)</f>
        <v>121.00000000000003</v>
      </c>
      <c r="D42" s="7">
        <f t="shared" si="4"/>
        <v>-96.800000000000026</v>
      </c>
      <c r="E42" s="7">
        <f t="shared" si="6"/>
        <v>24.200000000000003</v>
      </c>
      <c r="F42" s="7">
        <f>+IF(Retiro!B42&lt;'Cálculos (no tocar)'!$B$55,0,IF(Retiro!B42='Cálculos (no tocar)'!$B$55,('Inserta acá la información'!$C$10*100/'Inserta acá la información'!$C$8)+E42,H41+E42))</f>
        <v>1037.8137894189713</v>
      </c>
      <c r="G42" s="8">
        <f t="shared" si="1"/>
        <v>35.285668840245023</v>
      </c>
      <c r="H42" s="7">
        <f t="shared" si="7"/>
        <v>1073.0994582592164</v>
      </c>
      <c r="J42" s="7">
        <f>+C42*'Inserta acá la información'!$C$8/100</f>
        <v>29040.000000000004</v>
      </c>
      <c r="K42" s="7">
        <f>+D42*'Inserta acá la información'!$C$8/100</f>
        <v>-23232.000000000004</v>
      </c>
      <c r="L42" s="7">
        <f>+H42*'Inserta acá la información'!$C$8/100</f>
        <v>257543.86998221194</v>
      </c>
    </row>
    <row r="43" spans="2:12" x14ac:dyDescent="0.25">
      <c r="B43" s="4">
        <f t="shared" si="5"/>
        <v>54</v>
      </c>
      <c r="C43" s="7">
        <f>IF(Retiro!B43-1&lt;'Cálculos (no tocar)'!$F$55,IF(Retiro!B43&lt;'Cálculos (no tocar)'!$B$55,0,'Inserta acá la información'!$C$8*100/'Inserta acá la información'!$C$8)*IF(+B43-'Cálculos (no tocar)'!$B$55&gt;9,1.1,1)*IF(+B43-'Cálculos (no tocar)'!$B$55&gt;19,1.1,1)*IF(+B43-'Cálculos (no tocar)'!$B$55&gt;29,1.1,1)*IF(+B43-'Cálculos (no tocar)'!$B$55&gt;39,1.1,1)*IF(+B43-'Cálculos (no tocar)'!$B$55&gt;49,1.1,1)*IF(+B43-'Cálculos (no tocar)'!$B$55&gt;59,1.1,1),0)</f>
        <v>121.00000000000003</v>
      </c>
      <c r="D43" s="7">
        <f t="shared" si="4"/>
        <v>-96.800000000000026</v>
      </c>
      <c r="E43" s="7">
        <f t="shared" si="6"/>
        <v>24.200000000000003</v>
      </c>
      <c r="F43" s="7">
        <f>+IF(Retiro!B43&lt;'Cálculos (no tocar)'!$B$55,0,IF(Retiro!B43='Cálculos (no tocar)'!$B$55,('Inserta acá la información'!$C$10*100/'Inserta acá la información'!$C$8)+E43,H42+E43))</f>
        <v>1097.2994582592164</v>
      </c>
      <c r="G43" s="8">
        <f t="shared" si="1"/>
        <v>37.308181580813361</v>
      </c>
      <c r="H43" s="7">
        <f t="shared" si="7"/>
        <v>1134.6076398400298</v>
      </c>
      <c r="J43" s="7">
        <f>+C43*'Inserta acá la información'!$C$8/100</f>
        <v>29040.000000000004</v>
      </c>
      <c r="K43" s="7">
        <f>+D43*'Inserta acá la información'!$C$8/100</f>
        <v>-23232.000000000004</v>
      </c>
      <c r="L43" s="7">
        <f>+H43*'Inserta acá la información'!$C$8/100</f>
        <v>272305.83356160717</v>
      </c>
    </row>
    <row r="44" spans="2:12" x14ac:dyDescent="0.25">
      <c r="B44" s="4">
        <f t="shared" si="5"/>
        <v>55</v>
      </c>
      <c r="C44" s="7">
        <f>IF(Retiro!B44-1&lt;'Cálculos (no tocar)'!$F$55,IF(Retiro!B44&lt;'Cálculos (no tocar)'!$B$55,0,'Inserta acá la información'!$C$8*100/'Inserta acá la información'!$C$8)*IF(+B44-'Cálculos (no tocar)'!$B$55&gt;9,1.1,1)*IF(+B44-'Cálculos (no tocar)'!$B$55&gt;19,1.1,1)*IF(+B44-'Cálculos (no tocar)'!$B$55&gt;29,1.1,1)*IF(+B44-'Cálculos (no tocar)'!$B$55&gt;39,1.1,1)*IF(+B44-'Cálculos (no tocar)'!$B$55&gt;49,1.1,1)*IF(+B44-'Cálculos (no tocar)'!$B$55&gt;59,1.1,1),0)</f>
        <v>133.10000000000005</v>
      </c>
      <c r="D44" s="7">
        <f t="shared" si="4"/>
        <v>-106.48000000000005</v>
      </c>
      <c r="E44" s="7">
        <f t="shared" si="6"/>
        <v>26.620000000000005</v>
      </c>
      <c r="F44" s="7">
        <f>+IF(Retiro!B44&lt;'Cálculos (no tocar)'!$B$55,0,IF(Retiro!B44='Cálculos (no tocar)'!$B$55,('Inserta acá la información'!$C$10*100/'Inserta acá la información'!$C$8)+E44,H43+E44))</f>
        <v>1161.22763984003</v>
      </c>
      <c r="G44" s="8">
        <f t="shared" si="1"/>
        <v>39.481739754561019</v>
      </c>
      <c r="H44" s="7">
        <f t="shared" si="7"/>
        <v>1200.7093795945909</v>
      </c>
      <c r="J44" s="7">
        <f>+C44*'Inserta acá la información'!$C$8/100</f>
        <v>31944.000000000015</v>
      </c>
      <c r="K44" s="7">
        <f>+D44*'Inserta acá la información'!$C$8/100</f>
        <v>-25555.200000000008</v>
      </c>
      <c r="L44" s="7">
        <f>+H44*'Inserta acá la información'!$C$8/100</f>
        <v>288170.25110270182</v>
      </c>
    </row>
    <row r="45" spans="2:12" x14ac:dyDescent="0.25">
      <c r="B45" s="4">
        <f t="shared" si="5"/>
        <v>56</v>
      </c>
      <c r="C45" s="7">
        <f>IF(Retiro!B45-1&lt;'Cálculos (no tocar)'!$F$55,IF(Retiro!B45&lt;'Cálculos (no tocar)'!$B$55,0,'Inserta acá la información'!$C$8*100/'Inserta acá la información'!$C$8)*IF(+B45-'Cálculos (no tocar)'!$B$55&gt;9,1.1,1)*IF(+B45-'Cálculos (no tocar)'!$B$55&gt;19,1.1,1)*IF(+B45-'Cálculos (no tocar)'!$B$55&gt;29,1.1,1)*IF(+B45-'Cálculos (no tocar)'!$B$55&gt;39,1.1,1)*IF(+B45-'Cálculos (no tocar)'!$B$55&gt;49,1.1,1)*IF(+B45-'Cálculos (no tocar)'!$B$55&gt;59,1.1,1),0)</f>
        <v>133.10000000000005</v>
      </c>
      <c r="D45" s="7">
        <f t="shared" si="4"/>
        <v>-106.48000000000005</v>
      </c>
      <c r="E45" s="7">
        <f t="shared" si="6"/>
        <v>26.620000000000005</v>
      </c>
      <c r="F45" s="7">
        <f>+IF(Retiro!B45&lt;'Cálculos (no tocar)'!$B$55,0,IF(Retiro!B45='Cálculos (no tocar)'!$B$55,('Inserta acá la información'!$C$10*100/'Inserta acá la información'!$C$8)+E45,H44+E45))</f>
        <v>1227.329379594591</v>
      </c>
      <c r="G45" s="8">
        <f t="shared" si="1"/>
        <v>41.729198906216098</v>
      </c>
      <c r="H45" s="7">
        <f t="shared" si="7"/>
        <v>1269.0585785008072</v>
      </c>
      <c r="J45" s="7">
        <f>+C45*'Inserta acá la información'!$C$8/100</f>
        <v>31944.000000000015</v>
      </c>
      <c r="K45" s="7">
        <f>+D45*'Inserta acá la información'!$C$8/100</f>
        <v>-25555.200000000008</v>
      </c>
      <c r="L45" s="7">
        <f>+H45*'Inserta acá la información'!$C$8/100</f>
        <v>304574.05884019373</v>
      </c>
    </row>
    <row r="46" spans="2:12" x14ac:dyDescent="0.25">
      <c r="B46" s="4">
        <f t="shared" si="5"/>
        <v>57</v>
      </c>
      <c r="C46" s="7">
        <f>IF(Retiro!B46-1&lt;'Cálculos (no tocar)'!$F$55,IF(Retiro!B46&lt;'Cálculos (no tocar)'!$B$55,0,'Inserta acá la información'!$C$8*100/'Inserta acá la información'!$C$8)*IF(+B46-'Cálculos (no tocar)'!$B$55&gt;9,1.1,1)*IF(+B46-'Cálculos (no tocar)'!$B$55&gt;19,1.1,1)*IF(+B46-'Cálculos (no tocar)'!$B$55&gt;29,1.1,1)*IF(+B46-'Cálculos (no tocar)'!$B$55&gt;39,1.1,1)*IF(+B46-'Cálculos (no tocar)'!$B$55&gt;49,1.1,1)*IF(+B46-'Cálculos (no tocar)'!$B$55&gt;59,1.1,1),0)</f>
        <v>133.10000000000005</v>
      </c>
      <c r="D46" s="7">
        <f t="shared" si="4"/>
        <v>-106.48000000000005</v>
      </c>
      <c r="E46" s="7">
        <f t="shared" si="6"/>
        <v>26.620000000000005</v>
      </c>
      <c r="F46" s="7">
        <f>+IF(Retiro!B46&lt;'Cálculos (no tocar)'!$B$55,0,IF(Retiro!B46='Cálculos (no tocar)'!$B$55,('Inserta acá la información'!$C$10*100/'Inserta acá la información'!$C$8)+E46,H45+E46))</f>
        <v>1295.6785785008074</v>
      </c>
      <c r="G46" s="8">
        <f t="shared" si="1"/>
        <v>44.053071669027453</v>
      </c>
      <c r="H46" s="7">
        <f t="shared" si="7"/>
        <v>1339.7316501698349</v>
      </c>
      <c r="J46" s="7">
        <f>+C46*'Inserta acá la información'!$C$8/100</f>
        <v>31944.000000000015</v>
      </c>
      <c r="K46" s="7">
        <f>+D46*'Inserta acá la información'!$C$8/100</f>
        <v>-25555.200000000008</v>
      </c>
      <c r="L46" s="7">
        <f>+H46*'Inserta acá la información'!$C$8/100</f>
        <v>321535.5960407604</v>
      </c>
    </row>
    <row r="47" spans="2:12" x14ac:dyDescent="0.25">
      <c r="B47" s="4">
        <f t="shared" si="5"/>
        <v>58</v>
      </c>
      <c r="C47" s="7">
        <f>IF(Retiro!B47-1&lt;'Cálculos (no tocar)'!$F$55,IF(Retiro!B47&lt;'Cálculos (no tocar)'!$B$55,0,'Inserta acá la información'!$C$8*100/'Inserta acá la información'!$C$8)*IF(+B47-'Cálculos (no tocar)'!$B$55&gt;9,1.1,1)*IF(+B47-'Cálculos (no tocar)'!$B$55&gt;19,1.1,1)*IF(+B47-'Cálculos (no tocar)'!$B$55&gt;29,1.1,1)*IF(+B47-'Cálculos (no tocar)'!$B$55&gt;39,1.1,1)*IF(+B47-'Cálculos (no tocar)'!$B$55&gt;49,1.1,1)*IF(+B47-'Cálculos (no tocar)'!$B$55&gt;59,1.1,1),0)</f>
        <v>133.10000000000005</v>
      </c>
      <c r="D47" s="7">
        <f t="shared" si="4"/>
        <v>-106.48000000000005</v>
      </c>
      <c r="E47" s="7">
        <f t="shared" si="6"/>
        <v>26.620000000000005</v>
      </c>
      <c r="F47" s="7">
        <f>+IF(Retiro!B47&lt;'Cálculos (no tocar)'!$B$55,0,IF(Retiro!B47='Cálculos (no tocar)'!$B$55,('Inserta acá la información'!$C$10*100/'Inserta acá la información'!$C$8)+E47,H46+E47))</f>
        <v>1366.351650169835</v>
      </c>
      <c r="G47" s="8">
        <f t="shared" si="1"/>
        <v>46.455956105774391</v>
      </c>
      <c r="H47" s="7">
        <f t="shared" si="7"/>
        <v>1412.8076062756095</v>
      </c>
      <c r="J47" s="7">
        <f>+C47*'Inserta acá la información'!$C$8/100</f>
        <v>31944.000000000015</v>
      </c>
      <c r="K47" s="7">
        <f>+D47*'Inserta acá la información'!$C$8/100</f>
        <v>-25555.200000000008</v>
      </c>
      <c r="L47" s="7">
        <f>+H47*'Inserta acá la información'!$C$8/100</f>
        <v>339073.82550614624</v>
      </c>
    </row>
    <row r="48" spans="2:12" x14ac:dyDescent="0.25">
      <c r="B48" s="4">
        <f t="shared" si="5"/>
        <v>59</v>
      </c>
      <c r="C48" s="7">
        <f>IF(Retiro!B48-1&lt;'Cálculos (no tocar)'!$F$55,IF(Retiro!B48&lt;'Cálculos (no tocar)'!$B$55,0,'Inserta acá la información'!$C$8*100/'Inserta acá la información'!$C$8)*IF(+B48-'Cálculos (no tocar)'!$B$55&gt;9,1.1,1)*IF(+B48-'Cálculos (no tocar)'!$B$55&gt;19,1.1,1)*IF(+B48-'Cálculos (no tocar)'!$B$55&gt;29,1.1,1)*IF(+B48-'Cálculos (no tocar)'!$B$55&gt;39,1.1,1)*IF(+B48-'Cálculos (no tocar)'!$B$55&gt;49,1.1,1)*IF(+B48-'Cálculos (no tocar)'!$B$55&gt;59,1.1,1),0)</f>
        <v>133.10000000000005</v>
      </c>
      <c r="D48" s="7">
        <f t="shared" si="4"/>
        <v>-106.48000000000005</v>
      </c>
      <c r="E48" s="7">
        <f t="shared" si="6"/>
        <v>26.620000000000005</v>
      </c>
      <c r="F48" s="7">
        <f>+IF(Retiro!B48&lt;'Cálculos (no tocar)'!$B$55,0,IF(Retiro!B48='Cálculos (no tocar)'!$B$55,('Inserta acá la información'!$C$10*100/'Inserta acá la información'!$C$8)+E48,H47+E48))</f>
        <v>1439.4276062756094</v>
      </c>
      <c r="G48" s="8">
        <f t="shared" si="1"/>
        <v>48.94053861337072</v>
      </c>
      <c r="H48" s="7">
        <f t="shared" si="7"/>
        <v>1488.3681448889802</v>
      </c>
      <c r="J48" s="7">
        <f>+C48*'Inserta acá la información'!$C$8/100</f>
        <v>31944.000000000015</v>
      </c>
      <c r="K48" s="7">
        <f>+D48*'Inserta acá la información'!$C$8/100</f>
        <v>-25555.200000000008</v>
      </c>
      <c r="L48" s="7">
        <f>+H48*'Inserta acá la información'!$C$8/100</f>
        <v>357208.3547733553</v>
      </c>
    </row>
    <row r="49" spans="2:12" x14ac:dyDescent="0.25">
      <c r="B49" s="4">
        <f t="shared" si="5"/>
        <v>60</v>
      </c>
      <c r="C49" s="7">
        <f>IF(Retiro!B49-1&lt;'Cálculos (no tocar)'!$F$55,IF(Retiro!B49&lt;'Cálculos (no tocar)'!$B$55,0,'Inserta acá la información'!$C$8*100/'Inserta acá la información'!$C$8)*IF(+B49-'Cálculos (no tocar)'!$B$55&gt;9,1.1,1)*IF(+B49-'Cálculos (no tocar)'!$B$55&gt;19,1.1,1)*IF(+B49-'Cálculos (no tocar)'!$B$55&gt;29,1.1,1)*IF(+B49-'Cálculos (no tocar)'!$B$55&gt;39,1.1,1)*IF(+B49-'Cálculos (no tocar)'!$B$55&gt;49,1.1,1)*IF(+B49-'Cálculos (no tocar)'!$B$55&gt;59,1.1,1),0)</f>
        <v>133.10000000000005</v>
      </c>
      <c r="D49" s="7">
        <f t="shared" si="4"/>
        <v>-106.48000000000005</v>
      </c>
      <c r="E49" s="7">
        <f t="shared" si="6"/>
        <v>26.620000000000005</v>
      </c>
      <c r="F49" s="7">
        <f>+IF(Retiro!B49&lt;'Cálculos (no tocar)'!$B$55,0,IF(Retiro!B49='Cálculos (no tocar)'!$B$55,('Inserta acá la información'!$C$10*100/'Inserta acá la información'!$C$8)+E49,H48+E49))</f>
        <v>1514.9881448889801</v>
      </c>
      <c r="G49" s="8">
        <f t="shared" si="1"/>
        <v>51.509596926225328</v>
      </c>
      <c r="H49" s="7">
        <f t="shared" si="7"/>
        <v>1566.4977418152055</v>
      </c>
      <c r="J49" s="7">
        <f>+C49*'Inserta acá la información'!$C$8/100</f>
        <v>31944.000000000015</v>
      </c>
      <c r="K49" s="7">
        <f>+D49*'Inserta acá la información'!$C$8/100</f>
        <v>-25555.200000000008</v>
      </c>
      <c r="L49" s="7">
        <f>+H49*'Inserta acá la información'!$C$8/100</f>
        <v>375959.45803564927</v>
      </c>
    </row>
    <row r="50" spans="2:12" x14ac:dyDescent="0.25">
      <c r="B50" s="4">
        <f t="shared" si="5"/>
        <v>61</v>
      </c>
      <c r="C50" s="7">
        <f>IF(Retiro!B50-1&lt;'Cálculos (no tocar)'!$F$55,IF(Retiro!B50&lt;'Cálculos (no tocar)'!$B$55,0,'Inserta acá la información'!$C$8*100/'Inserta acá la información'!$C$8)*IF(+B50-'Cálculos (no tocar)'!$B$55&gt;9,1.1,1)*IF(+B50-'Cálculos (no tocar)'!$B$55&gt;19,1.1,1)*IF(+B50-'Cálculos (no tocar)'!$B$55&gt;29,1.1,1)*IF(+B50-'Cálculos (no tocar)'!$B$55&gt;39,1.1,1)*IF(+B50-'Cálculos (no tocar)'!$B$55&gt;49,1.1,1)*IF(+B50-'Cálculos (no tocar)'!$B$55&gt;59,1.1,1),0)</f>
        <v>133.10000000000005</v>
      </c>
      <c r="D50" s="7">
        <f t="shared" si="4"/>
        <v>-106.48000000000005</v>
      </c>
      <c r="E50" s="7">
        <f t="shared" si="6"/>
        <v>26.620000000000005</v>
      </c>
      <c r="F50" s="7">
        <f>+IF(Retiro!B50&lt;'Cálculos (no tocar)'!$B$55,0,IF(Retiro!B50='Cálculos (no tocar)'!$B$55,('Inserta acá la información'!$C$10*100/'Inserta acá la información'!$C$8)+E50,H49+E50))</f>
        <v>1593.1177418152056</v>
      </c>
      <c r="G50" s="8">
        <f t="shared" si="1"/>
        <v>54.166003221716991</v>
      </c>
      <c r="H50" s="7">
        <f t="shared" si="7"/>
        <v>1647.2837450369225</v>
      </c>
      <c r="J50" s="7">
        <f>+C50*'Inserta acá la información'!$C$8/100</f>
        <v>31944.000000000015</v>
      </c>
      <c r="K50" s="7">
        <f>+D50*'Inserta acá la información'!$C$8/100</f>
        <v>-25555.200000000008</v>
      </c>
      <c r="L50" s="7">
        <f>+H50*'Inserta acá la información'!$C$8/100</f>
        <v>395348.0988088614</v>
      </c>
    </row>
    <row r="51" spans="2:12" x14ac:dyDescent="0.25">
      <c r="B51" s="4">
        <f t="shared" si="5"/>
        <v>62</v>
      </c>
      <c r="C51" s="7">
        <f>IF(Retiro!B51-1&lt;'Cálculos (no tocar)'!$F$55,IF(Retiro!B51&lt;'Cálculos (no tocar)'!$B$55,0,'Inserta acá la información'!$C$8*100/'Inserta acá la información'!$C$8)*IF(+B51-'Cálculos (no tocar)'!$B$55&gt;9,1.1,1)*IF(+B51-'Cálculos (no tocar)'!$B$55&gt;19,1.1,1)*IF(+B51-'Cálculos (no tocar)'!$B$55&gt;29,1.1,1)*IF(+B51-'Cálculos (no tocar)'!$B$55&gt;39,1.1,1)*IF(+B51-'Cálculos (no tocar)'!$B$55&gt;49,1.1,1)*IF(+B51-'Cálculos (no tocar)'!$B$55&gt;59,1.1,1),0)</f>
        <v>133.10000000000005</v>
      </c>
      <c r="D51" s="7">
        <f t="shared" si="4"/>
        <v>-106.48000000000005</v>
      </c>
      <c r="E51" s="7">
        <f t="shared" si="6"/>
        <v>26.620000000000005</v>
      </c>
      <c r="F51" s="7">
        <f>+IF(Retiro!B51&lt;'Cálculos (no tocar)'!$B$55,0,IF(Retiro!B51='Cálculos (no tocar)'!$B$55,('Inserta acá la información'!$C$10*100/'Inserta acá la información'!$C$8)+E51,H50+E51))</f>
        <v>1673.9037450369224</v>
      </c>
      <c r="G51" s="8">
        <f t="shared" si="1"/>
        <v>56.912727331255368</v>
      </c>
      <c r="H51" s="7">
        <f t="shared" si="7"/>
        <v>1730.8164723681778</v>
      </c>
      <c r="J51" s="7">
        <f>+C51*'Inserta acá la información'!$C$8/100</f>
        <v>31944.000000000015</v>
      </c>
      <c r="K51" s="7">
        <f>+D51*'Inserta acá la información'!$C$8/100</f>
        <v>-25555.200000000008</v>
      </c>
      <c r="L51" s="7">
        <f>+H51*'Inserta acá la información'!$C$8/100</f>
        <v>415395.95336836262</v>
      </c>
    </row>
    <row r="52" spans="2:12" x14ac:dyDescent="0.25">
      <c r="B52" s="4">
        <f t="shared" ref="B52:B54" si="8">+B51+1</f>
        <v>63</v>
      </c>
      <c r="C52" s="7">
        <f>IF(Retiro!B52-1&lt;'Cálculos (no tocar)'!$F$55,IF(Retiro!B52&lt;'Cálculos (no tocar)'!$B$55,0,'Inserta acá la información'!$C$8*100/'Inserta acá la información'!$C$8)*IF(+B52-'Cálculos (no tocar)'!$B$55&gt;9,1.1,1)*IF(+B52-'Cálculos (no tocar)'!$B$55&gt;19,1.1,1)*IF(+B52-'Cálculos (no tocar)'!$B$55&gt;29,1.1,1)*IF(+B52-'Cálculos (no tocar)'!$B$55&gt;39,1.1,1)*IF(+B52-'Cálculos (no tocar)'!$B$55&gt;49,1.1,1)*IF(+B52-'Cálculos (no tocar)'!$B$55&gt;59,1.1,1),0)</f>
        <v>133.10000000000005</v>
      </c>
      <c r="D52" s="7">
        <f t="shared" si="4"/>
        <v>-106.48000000000005</v>
      </c>
      <c r="E52" s="7">
        <f t="shared" ref="E52:E54" si="9">+C52+D52</f>
        <v>26.620000000000005</v>
      </c>
      <c r="F52" s="7">
        <f>+IF(Retiro!B52&lt;'Cálculos (no tocar)'!$B$55,0,IF(Retiro!B52='Cálculos (no tocar)'!$B$55,('Inserta acá la información'!$C$10*100/'Inserta acá la información'!$C$8)+E52,H51+E52))</f>
        <v>1757.4364723681779</v>
      </c>
      <c r="G52" s="8">
        <f t="shared" si="1"/>
        <v>59.752840060518054</v>
      </c>
      <c r="H52" s="7">
        <f t="shared" ref="H52:H54" si="10">+F52+G52</f>
        <v>1817.189312428696</v>
      </c>
      <c r="J52" s="7">
        <f>+C52*'Inserta acá la información'!$C$8/100</f>
        <v>31944.000000000015</v>
      </c>
      <c r="K52" s="7">
        <f>+D52*'Inserta acá la información'!$C$8/100</f>
        <v>-25555.200000000008</v>
      </c>
      <c r="L52" s="7">
        <f>+H52*'Inserta acá la información'!$C$8/100</f>
        <v>436125.43498288706</v>
      </c>
    </row>
    <row r="53" spans="2:12" x14ac:dyDescent="0.25">
      <c r="B53" s="4">
        <f t="shared" si="8"/>
        <v>64</v>
      </c>
      <c r="C53" s="7">
        <f>IF(Retiro!B53-1&lt;'Cálculos (no tocar)'!$F$55,IF(Retiro!B53&lt;'Cálculos (no tocar)'!$B$55,0,'Inserta acá la información'!$C$8*100/'Inserta acá la información'!$C$8)*IF(+B53-'Cálculos (no tocar)'!$B$55&gt;9,1.1,1)*IF(+B53-'Cálculos (no tocar)'!$B$55&gt;19,1.1,1)*IF(+B53-'Cálculos (no tocar)'!$B$55&gt;29,1.1,1)*IF(+B53-'Cálculos (no tocar)'!$B$55&gt;39,1.1,1)*IF(+B53-'Cálculos (no tocar)'!$B$55&gt;49,1.1,1)*IF(+B53-'Cálculos (no tocar)'!$B$55&gt;59,1.1,1),0)</f>
        <v>133.10000000000005</v>
      </c>
      <c r="D53" s="7">
        <f t="shared" si="4"/>
        <v>-106.48000000000005</v>
      </c>
      <c r="E53" s="7">
        <f t="shared" si="9"/>
        <v>26.620000000000005</v>
      </c>
      <c r="F53" s="7">
        <f>+IF(Retiro!B53&lt;'Cálculos (no tocar)'!$B$55,0,IF(Retiro!B53='Cálculos (no tocar)'!$B$55,('Inserta acá la información'!$C$10*100/'Inserta acá la información'!$C$8)+E53,H52+E53))</f>
        <v>1843.8093124286961</v>
      </c>
      <c r="G53" s="8">
        <f t="shared" si="1"/>
        <v>62.689516622575674</v>
      </c>
      <c r="H53" s="7">
        <f t="shared" si="10"/>
        <v>1906.4988290512717</v>
      </c>
      <c r="J53" s="7">
        <f>+C53*'Inserta acá la información'!$C$8/100</f>
        <v>31944.000000000015</v>
      </c>
      <c r="K53" s="7">
        <f>+D53*'Inserta acá la información'!$C$8/100</f>
        <v>-25555.200000000008</v>
      </c>
      <c r="L53" s="7">
        <f>+H53*'Inserta acá la información'!$C$8/100</f>
        <v>457559.71897230519</v>
      </c>
    </row>
    <row r="54" spans="2:12" x14ac:dyDescent="0.25">
      <c r="B54" s="4">
        <f t="shared" si="8"/>
        <v>65</v>
      </c>
      <c r="C54" s="7">
        <f>IF(Retiro!B54-1&lt;'Cálculos (no tocar)'!$F$55,IF(Retiro!B54&lt;'Cálculos (no tocar)'!$B$55,0,'Inserta acá la información'!$C$8*100/'Inserta acá la información'!$C$8)*IF(+B54-'Cálculos (no tocar)'!$B$55&gt;9,1.1,1)*IF(+B54-'Cálculos (no tocar)'!$B$55&gt;19,1.1,1)*IF(+B54-'Cálculos (no tocar)'!$B$55&gt;29,1.1,1)*IF(+B54-'Cálculos (no tocar)'!$B$55&gt;39,1.1,1)*IF(+B54-'Cálculos (no tocar)'!$B$55&gt;49,1.1,1)*IF(+B54-'Cálculos (no tocar)'!$B$55&gt;59,1.1,1),0)</f>
        <v>146.41000000000008</v>
      </c>
      <c r="D54" s="7">
        <f t="shared" si="4"/>
        <v>-117.12800000000007</v>
      </c>
      <c r="E54" s="7">
        <f t="shared" si="9"/>
        <v>29.282000000000011</v>
      </c>
      <c r="F54" s="7">
        <f>+IF(Retiro!B54&lt;'Cálculos (no tocar)'!$B$55,0,IF(Retiro!B54='Cálculos (no tocar)'!$B$55,('Inserta acá la información'!$C$10*100/'Inserta acá la información'!$C$8)+E54,H53+E54))</f>
        <v>1935.7808290512717</v>
      </c>
      <c r="G54" s="8">
        <f t="shared" si="1"/>
        <v>65.816548187743237</v>
      </c>
      <c r="H54" s="7">
        <f t="shared" si="10"/>
        <v>2001.5973772390148</v>
      </c>
      <c r="J54" s="7">
        <f>+C54*'Inserta acá la información'!$C$8/100</f>
        <v>35138.400000000016</v>
      </c>
      <c r="K54" s="7">
        <f>+D54*'Inserta acá la información'!$C$8/100</f>
        <v>-28110.720000000019</v>
      </c>
      <c r="L54" s="7">
        <f>+H54*'Inserta acá la información'!$C$8/100</f>
        <v>480383.37053736357</v>
      </c>
    </row>
    <row r="55" spans="2:12" x14ac:dyDescent="0.25">
      <c r="B55" s="4">
        <f t="shared" ref="B55" si="11">+B54+1</f>
        <v>66</v>
      </c>
      <c r="C55" s="7">
        <f>IF(Retiro!B55-1&lt;'Cálculos (no tocar)'!$F$55,IF(Retiro!B55&lt;'Cálculos (no tocar)'!$B$55,0,'Inserta acá la información'!$C$8*100/'Inserta acá la información'!$C$8)*IF(+B55-'Cálculos (no tocar)'!$B$55&gt;9,1.1,1)*IF(+B55-'Cálculos (no tocar)'!$B$55&gt;19,1.1,1)*IF(+B55-'Cálculos (no tocar)'!$B$55&gt;29,1.1,1)*IF(+B55-'Cálculos (no tocar)'!$B$55&gt;39,1.1,1)*IF(+B55-'Cálculos (no tocar)'!$B$55&gt;49,1.1,1)*IF(+B55-'Cálculos (no tocar)'!$B$55&gt;59,1.1,1),0)</f>
        <v>0</v>
      </c>
      <c r="D55" s="7">
        <f t="shared" si="4"/>
        <v>-117.12800000000007</v>
      </c>
      <c r="E55" s="7">
        <f t="shared" ref="E55" si="12">+C55+D55</f>
        <v>-117.12800000000007</v>
      </c>
      <c r="F55" s="7">
        <f>+IF(Retiro!B55&lt;'Cálculos (no tocar)'!$B$55,0,IF(Retiro!B55='Cálculos (no tocar)'!$B$55,('Inserta acá la información'!$C$10*100/'Inserta acá la información'!$C$8)+E55,H54+E55))</f>
        <v>1884.4693772390146</v>
      </c>
      <c r="G55" s="8">
        <f t="shared" si="1"/>
        <v>64.071958826126505</v>
      </c>
      <c r="H55" s="7">
        <f t="shared" ref="H55" si="13">+F55+G55</f>
        <v>1948.5413360651412</v>
      </c>
      <c r="J55" s="7">
        <f>+C55*'Inserta acá la información'!$C$8/100</f>
        <v>0</v>
      </c>
      <c r="K55" s="7">
        <f>+D55*'Inserta acá la información'!$C$8/100</f>
        <v>-28110.720000000019</v>
      </c>
      <c r="L55" s="7">
        <f>+H55*'Inserta acá la información'!$C$8/100</f>
        <v>467649.9206556339</v>
      </c>
    </row>
    <row r="56" spans="2:12" x14ac:dyDescent="0.25">
      <c r="B56" s="4">
        <f t="shared" ref="B56:B71" si="14">+B55+1</f>
        <v>67</v>
      </c>
      <c r="C56" s="7">
        <f>IF(Retiro!B56-1&lt;'Cálculos (no tocar)'!$F$55,IF(Retiro!B56&lt;'Cálculos (no tocar)'!$B$55,0,'Inserta acá la información'!$C$8*100/'Inserta acá la información'!$C$8)*IF(+B56-'Cálculos (no tocar)'!$B$55&gt;9,1.1,1)*IF(+B56-'Cálculos (no tocar)'!$B$55&gt;19,1.1,1)*IF(+B56-'Cálculos (no tocar)'!$B$55&gt;29,1.1,1)*IF(+B56-'Cálculos (no tocar)'!$B$55&gt;39,1.1,1)*IF(+B56-'Cálculos (no tocar)'!$B$55&gt;49,1.1,1)*IF(+B56-'Cálculos (no tocar)'!$B$55&gt;59,1.1,1),0)</f>
        <v>0</v>
      </c>
      <c r="D56" s="7">
        <f t="shared" si="4"/>
        <v>-117.12800000000007</v>
      </c>
      <c r="E56" s="7">
        <f t="shared" ref="E56:E71" si="15">+C56+D56</f>
        <v>-117.12800000000007</v>
      </c>
      <c r="F56" s="7">
        <f>+IF(Retiro!B56&lt;'Cálculos (no tocar)'!$B$55,0,IF(Retiro!B56='Cálculos (no tocar)'!$B$55,('Inserta acá la información'!$C$10*100/'Inserta acá la información'!$C$8)+E56,H55+E56))</f>
        <v>1831.413336065141</v>
      </c>
      <c r="G56" s="8">
        <f t="shared" si="1"/>
        <v>62.268053426214799</v>
      </c>
      <c r="H56" s="7">
        <f t="shared" ref="H56:H71" si="16">+F56+G56</f>
        <v>1893.6813894913557</v>
      </c>
      <c r="J56" s="7">
        <f>+C56*'Inserta acá la información'!$C$8/100</f>
        <v>0</v>
      </c>
      <c r="K56" s="7">
        <f>+D56*'Inserta acá la información'!$C$8/100</f>
        <v>-28110.720000000019</v>
      </c>
      <c r="L56" s="7">
        <f>+H56*'Inserta acá la información'!$C$8/100</f>
        <v>454483.53347792535</v>
      </c>
    </row>
    <row r="57" spans="2:12" x14ac:dyDescent="0.25">
      <c r="B57" s="4">
        <f t="shared" si="14"/>
        <v>68</v>
      </c>
      <c r="C57" s="7">
        <f>IF(Retiro!B57-1&lt;'Cálculos (no tocar)'!$F$55,IF(Retiro!B57&lt;'Cálculos (no tocar)'!$B$55,0,'Inserta acá la información'!$C$8*100/'Inserta acá la información'!$C$8)*IF(+B57-'Cálculos (no tocar)'!$B$55&gt;9,1.1,1)*IF(+B57-'Cálculos (no tocar)'!$B$55&gt;19,1.1,1)*IF(+B57-'Cálculos (no tocar)'!$B$55&gt;29,1.1,1)*IF(+B57-'Cálculos (no tocar)'!$B$55&gt;39,1.1,1)*IF(+B57-'Cálculos (no tocar)'!$B$55&gt;49,1.1,1)*IF(+B57-'Cálculos (no tocar)'!$B$55&gt;59,1.1,1),0)</f>
        <v>0</v>
      </c>
      <c r="D57" s="7">
        <f t="shared" si="4"/>
        <v>-117.12800000000007</v>
      </c>
      <c r="E57" s="7">
        <f t="shared" si="15"/>
        <v>-117.12800000000007</v>
      </c>
      <c r="F57" s="7">
        <f>+IF(Retiro!B57&lt;'Cálculos (no tocar)'!$B$55,0,IF(Retiro!B57='Cálculos (no tocar)'!$B$55,('Inserta acá la información'!$C$10*100/'Inserta acá la información'!$C$8)+E57,H56+E57))</f>
        <v>1776.5533894913556</v>
      </c>
      <c r="G57" s="8">
        <f t="shared" si="1"/>
        <v>60.402815242706097</v>
      </c>
      <c r="H57" s="7">
        <f t="shared" si="16"/>
        <v>1836.9562047340617</v>
      </c>
      <c r="J57" s="7">
        <f>+C57*'Inserta acá la información'!$C$8/100</f>
        <v>0</v>
      </c>
      <c r="K57" s="7">
        <f>+D57*'Inserta acá la información'!$C$8/100</f>
        <v>-28110.720000000019</v>
      </c>
      <c r="L57" s="7">
        <f>+H57*'Inserta acá la información'!$C$8/100</f>
        <v>440869.48913617479</v>
      </c>
    </row>
    <row r="58" spans="2:12" x14ac:dyDescent="0.25">
      <c r="B58" s="4">
        <f t="shared" si="14"/>
        <v>69</v>
      </c>
      <c r="C58" s="7">
        <f>IF(Retiro!B58-1&lt;'Cálculos (no tocar)'!$F$55,IF(Retiro!B58&lt;'Cálculos (no tocar)'!$B$55,0,'Inserta acá la información'!$C$8*100/'Inserta acá la información'!$C$8)*IF(+B58-'Cálculos (no tocar)'!$B$55&gt;9,1.1,1)*IF(+B58-'Cálculos (no tocar)'!$B$55&gt;19,1.1,1)*IF(+B58-'Cálculos (no tocar)'!$B$55&gt;29,1.1,1)*IF(+B58-'Cálculos (no tocar)'!$B$55&gt;39,1.1,1)*IF(+B58-'Cálculos (no tocar)'!$B$55&gt;49,1.1,1)*IF(+B58-'Cálculos (no tocar)'!$B$55&gt;59,1.1,1),0)</f>
        <v>0</v>
      </c>
      <c r="D58" s="7">
        <f t="shared" si="4"/>
        <v>-117.12800000000007</v>
      </c>
      <c r="E58" s="7">
        <f t="shared" si="15"/>
        <v>-117.12800000000007</v>
      </c>
      <c r="F58" s="7">
        <f>+IF(Retiro!B58&lt;'Cálculos (no tocar)'!$B$55,0,IF(Retiro!B58='Cálculos (no tocar)'!$B$55,('Inserta acá la información'!$C$10*100/'Inserta acá la información'!$C$8)+E58,H57+E58))</f>
        <v>1719.8282047340615</v>
      </c>
      <c r="G58" s="8">
        <f t="shared" si="1"/>
        <v>58.474158960958093</v>
      </c>
      <c r="H58" s="7">
        <f t="shared" si="16"/>
        <v>1778.3023636950195</v>
      </c>
      <c r="J58" s="7">
        <f>+C58*'Inserta acá la información'!$C$8/100</f>
        <v>0</v>
      </c>
      <c r="K58" s="7">
        <f>+D58*'Inserta acá la información'!$C$8/100</f>
        <v>-28110.720000000019</v>
      </c>
      <c r="L58" s="7">
        <f>+H58*'Inserta acá la información'!$C$8/100</f>
        <v>426792.56728680467</v>
      </c>
    </row>
    <row r="59" spans="2:12" x14ac:dyDescent="0.25">
      <c r="B59" s="4">
        <f t="shared" si="14"/>
        <v>70</v>
      </c>
      <c r="C59" s="7">
        <f>IF(Retiro!B59-1&lt;'Cálculos (no tocar)'!$F$55,IF(Retiro!B59&lt;'Cálculos (no tocar)'!$B$55,0,'Inserta acá la información'!$C$8*100/'Inserta acá la información'!$C$8)*IF(+B59-'Cálculos (no tocar)'!$B$55&gt;9,1.1,1)*IF(+B59-'Cálculos (no tocar)'!$B$55&gt;19,1.1,1)*IF(+B59-'Cálculos (no tocar)'!$B$55&gt;29,1.1,1)*IF(+B59-'Cálculos (no tocar)'!$B$55&gt;39,1.1,1)*IF(+B59-'Cálculos (no tocar)'!$B$55&gt;49,1.1,1)*IF(+B59-'Cálculos (no tocar)'!$B$55&gt;59,1.1,1),0)</f>
        <v>0</v>
      </c>
      <c r="D59" s="7">
        <f t="shared" si="4"/>
        <v>-117.12800000000007</v>
      </c>
      <c r="E59" s="7">
        <f t="shared" si="15"/>
        <v>-117.12800000000007</v>
      </c>
      <c r="F59" s="7">
        <f>+IF(Retiro!B59&lt;'Cálculos (no tocar)'!$B$55,0,IF(Retiro!B59='Cálculos (no tocar)'!$B$55,('Inserta acá la información'!$C$10*100/'Inserta acá la información'!$C$8)+E59,H58+E59))</f>
        <v>1661.1743636950193</v>
      </c>
      <c r="G59" s="8">
        <f t="shared" si="1"/>
        <v>56.479928365630663</v>
      </c>
      <c r="H59" s="7">
        <f t="shared" si="16"/>
        <v>1717.6542920606501</v>
      </c>
      <c r="J59" s="7">
        <f>+C59*'Inserta acá la información'!$C$8/100</f>
        <v>0</v>
      </c>
      <c r="K59" s="7">
        <f>+D59*'Inserta acá la información'!$C$8/100</f>
        <v>-28110.720000000019</v>
      </c>
      <c r="L59" s="7">
        <f>+H59*'Inserta acá la información'!$C$8/100</f>
        <v>412237.03009455599</v>
      </c>
    </row>
    <row r="60" spans="2:12" x14ac:dyDescent="0.25">
      <c r="B60" s="4">
        <f t="shared" si="14"/>
        <v>71</v>
      </c>
      <c r="C60" s="7">
        <f>IF(Retiro!B60-1&lt;'Cálculos (no tocar)'!$F$55,IF(Retiro!B60&lt;'Cálculos (no tocar)'!$B$55,0,'Inserta acá la información'!$C$8*100/'Inserta acá la información'!$C$8)*IF(+B60-'Cálculos (no tocar)'!$B$55&gt;9,1.1,1)*IF(+B60-'Cálculos (no tocar)'!$B$55&gt;19,1.1,1)*IF(+B60-'Cálculos (no tocar)'!$B$55&gt;29,1.1,1)*IF(+B60-'Cálculos (no tocar)'!$B$55&gt;39,1.1,1)*IF(+B60-'Cálculos (no tocar)'!$B$55&gt;49,1.1,1)*IF(+B60-'Cálculos (no tocar)'!$B$55&gt;59,1.1,1),0)</f>
        <v>0</v>
      </c>
      <c r="D60" s="7">
        <f t="shared" si="4"/>
        <v>-117.12800000000007</v>
      </c>
      <c r="E60" s="7">
        <f t="shared" si="15"/>
        <v>-117.12800000000007</v>
      </c>
      <c r="F60" s="7">
        <f>+IF(Retiro!B60&lt;'Cálculos (no tocar)'!$B$55,0,IF(Retiro!B60='Cálculos (no tocar)'!$B$55,('Inserta acá la información'!$C$10*100/'Inserta acá la información'!$C$8)+E60,H59+E60))</f>
        <v>1600.5262920606499</v>
      </c>
      <c r="G60" s="8">
        <f t="shared" si="1"/>
        <v>54.4178939300621</v>
      </c>
      <c r="H60" s="7">
        <f t="shared" si="16"/>
        <v>1654.944185990712</v>
      </c>
      <c r="J60" s="7">
        <f>+C60*'Inserta acá la información'!$C$8/100</f>
        <v>0</v>
      </c>
      <c r="K60" s="7">
        <f>+D60*'Inserta acá la información'!$C$8/100</f>
        <v>-28110.720000000019</v>
      </c>
      <c r="L60" s="7">
        <f>+H60*'Inserta acá la información'!$C$8/100</f>
        <v>397186.60463777086</v>
      </c>
    </row>
    <row r="61" spans="2:12" x14ac:dyDescent="0.25">
      <c r="B61" s="4">
        <f t="shared" si="14"/>
        <v>72</v>
      </c>
      <c r="C61" s="7">
        <f>IF(Retiro!B61-1&lt;'Cálculos (no tocar)'!$F$55,IF(Retiro!B61&lt;'Cálculos (no tocar)'!$B$55,0,'Inserta acá la información'!$C$8*100/'Inserta acá la información'!$C$8)*IF(+B61-'Cálculos (no tocar)'!$B$55&gt;9,1.1,1)*IF(+B61-'Cálculos (no tocar)'!$B$55&gt;19,1.1,1)*IF(+B61-'Cálculos (no tocar)'!$B$55&gt;29,1.1,1)*IF(+B61-'Cálculos (no tocar)'!$B$55&gt;39,1.1,1)*IF(+B61-'Cálculos (no tocar)'!$B$55&gt;49,1.1,1)*IF(+B61-'Cálculos (no tocar)'!$B$55&gt;59,1.1,1),0)</f>
        <v>0</v>
      </c>
      <c r="D61" s="7">
        <f t="shared" si="4"/>
        <v>-117.12800000000007</v>
      </c>
      <c r="E61" s="7">
        <f t="shared" si="15"/>
        <v>-117.12800000000007</v>
      </c>
      <c r="F61" s="7">
        <f>+IF(Retiro!B61&lt;'Cálculos (no tocar)'!$B$55,0,IF(Retiro!B61='Cálculos (no tocar)'!$B$55,('Inserta acá la información'!$C$10*100/'Inserta acá la información'!$C$8)+E61,H60+E61))</f>
        <v>1537.8161859907118</v>
      </c>
      <c r="G61" s="8">
        <f t="shared" si="1"/>
        <v>52.285750323684205</v>
      </c>
      <c r="H61" s="7">
        <f t="shared" si="16"/>
        <v>1590.101936314396</v>
      </c>
      <c r="J61" s="7">
        <f>+C61*'Inserta acá la información'!$C$8/100</f>
        <v>0</v>
      </c>
      <c r="K61" s="7">
        <f>+D61*'Inserta acá la información'!$C$8/100</f>
        <v>-28110.720000000019</v>
      </c>
      <c r="L61" s="7">
        <f>+H61*'Inserta acá la información'!$C$8/100</f>
        <v>381624.46471545502</v>
      </c>
    </row>
    <row r="62" spans="2:12" x14ac:dyDescent="0.25">
      <c r="B62" s="4">
        <f t="shared" si="14"/>
        <v>73</v>
      </c>
      <c r="C62" s="7">
        <f>IF(Retiro!B62-1&lt;'Cálculos (no tocar)'!$F$55,IF(Retiro!B62&lt;'Cálculos (no tocar)'!$B$55,0,'Inserta acá la información'!$C$8*100/'Inserta acá la información'!$C$8)*IF(+B62-'Cálculos (no tocar)'!$B$55&gt;9,1.1,1)*IF(+B62-'Cálculos (no tocar)'!$B$55&gt;19,1.1,1)*IF(+B62-'Cálculos (no tocar)'!$B$55&gt;29,1.1,1)*IF(+B62-'Cálculos (no tocar)'!$B$55&gt;39,1.1,1)*IF(+B62-'Cálculos (no tocar)'!$B$55&gt;49,1.1,1)*IF(+B62-'Cálculos (no tocar)'!$B$55&gt;59,1.1,1),0)</f>
        <v>0</v>
      </c>
      <c r="D62" s="7">
        <f t="shared" si="4"/>
        <v>-117.12800000000007</v>
      </c>
      <c r="E62" s="7">
        <f t="shared" si="15"/>
        <v>-117.12800000000007</v>
      </c>
      <c r="F62" s="7">
        <f>+IF(Retiro!B62&lt;'Cálculos (no tocar)'!$B$55,0,IF(Retiro!B62='Cálculos (no tocar)'!$B$55,('Inserta acá la información'!$C$10*100/'Inserta acá la información'!$C$8)+E62,H61+E62))</f>
        <v>1472.9739363143958</v>
      </c>
      <c r="G62" s="8">
        <f t="shared" si="1"/>
        <v>50.081113834689461</v>
      </c>
      <c r="H62" s="7">
        <f t="shared" si="16"/>
        <v>1523.0550501490852</v>
      </c>
      <c r="J62" s="7">
        <f>+C62*'Inserta acá la información'!$C$8/100</f>
        <v>0</v>
      </c>
      <c r="K62" s="7">
        <f>+D62*'Inserta acá la información'!$C$8/100</f>
        <v>-28110.720000000019</v>
      </c>
      <c r="L62" s="7">
        <f>+H62*'Inserta acá la información'!$C$8/100</f>
        <v>365533.21203578048</v>
      </c>
    </row>
    <row r="63" spans="2:12" x14ac:dyDescent="0.25">
      <c r="B63" s="4">
        <f t="shared" si="14"/>
        <v>74</v>
      </c>
      <c r="C63" s="7">
        <f>IF(Retiro!B63-1&lt;'Cálculos (no tocar)'!$F$55,IF(Retiro!B63&lt;'Cálculos (no tocar)'!$B$55,0,'Inserta acá la información'!$C$8*100/'Inserta acá la información'!$C$8)*IF(+B63-'Cálculos (no tocar)'!$B$55&gt;9,1.1,1)*IF(+B63-'Cálculos (no tocar)'!$B$55&gt;19,1.1,1)*IF(+B63-'Cálculos (no tocar)'!$B$55&gt;29,1.1,1)*IF(+B63-'Cálculos (no tocar)'!$B$55&gt;39,1.1,1)*IF(+B63-'Cálculos (no tocar)'!$B$55&gt;49,1.1,1)*IF(+B63-'Cálculos (no tocar)'!$B$55&gt;59,1.1,1),0)</f>
        <v>0</v>
      </c>
      <c r="D63" s="7">
        <f t="shared" si="4"/>
        <v>-117.12800000000007</v>
      </c>
      <c r="E63" s="7">
        <f t="shared" si="15"/>
        <v>-117.12800000000007</v>
      </c>
      <c r="F63" s="7">
        <f>+IF(Retiro!B63&lt;'Cálculos (no tocar)'!$B$55,0,IF(Retiro!B63='Cálculos (no tocar)'!$B$55,('Inserta acá la información'!$C$10*100/'Inserta acá la información'!$C$8)+E63,H62+E63))</f>
        <v>1405.9270501490851</v>
      </c>
      <c r="G63" s="8">
        <f t="shared" si="1"/>
        <v>47.801519705068898</v>
      </c>
      <c r="H63" s="7">
        <f t="shared" si="16"/>
        <v>1453.7285698541539</v>
      </c>
      <c r="J63" s="7">
        <f>+C63*'Inserta acá la información'!$C$8/100</f>
        <v>0</v>
      </c>
      <c r="K63" s="7">
        <f>+D63*'Inserta acá la información'!$C$8/100</f>
        <v>-28110.720000000019</v>
      </c>
      <c r="L63" s="7">
        <f>+H63*'Inserta acá la información'!$C$8/100</f>
        <v>348894.85676499695</v>
      </c>
    </row>
    <row r="64" spans="2:12" x14ac:dyDescent="0.25">
      <c r="B64" s="4">
        <f t="shared" si="14"/>
        <v>75</v>
      </c>
      <c r="C64" s="7">
        <f>IF(Retiro!B64-1&lt;'Cálculos (no tocar)'!$F$55,IF(Retiro!B64&lt;'Cálculos (no tocar)'!$B$55,0,'Inserta acá la información'!$C$8*100/'Inserta acá la información'!$C$8)*IF(+B64-'Cálculos (no tocar)'!$B$55&gt;9,1.1,1)*IF(+B64-'Cálculos (no tocar)'!$B$55&gt;19,1.1,1)*IF(+B64-'Cálculos (no tocar)'!$B$55&gt;29,1.1,1)*IF(+B64-'Cálculos (no tocar)'!$B$55&gt;39,1.1,1)*IF(+B64-'Cálculos (no tocar)'!$B$55&gt;49,1.1,1)*IF(+B64-'Cálculos (no tocar)'!$B$55&gt;59,1.1,1),0)</f>
        <v>0</v>
      </c>
      <c r="D64" s="7">
        <f t="shared" si="4"/>
        <v>-117.12800000000007</v>
      </c>
      <c r="E64" s="7">
        <f t="shared" si="15"/>
        <v>-117.12800000000007</v>
      </c>
      <c r="F64" s="7">
        <f>+IF(Retiro!B64&lt;'Cálculos (no tocar)'!$B$55,0,IF(Retiro!B64='Cálculos (no tocar)'!$B$55,('Inserta acá la información'!$C$10*100/'Inserta acá la información'!$C$8)+E64,H63+E64))</f>
        <v>1336.6005698541537</v>
      </c>
      <c r="G64" s="8">
        <f t="shared" si="1"/>
        <v>45.444419375041228</v>
      </c>
      <c r="H64" s="7">
        <f t="shared" si="16"/>
        <v>1382.0449892291949</v>
      </c>
      <c r="J64" s="7">
        <f>+C64*'Inserta acá la información'!$C$8/100</f>
        <v>0</v>
      </c>
      <c r="K64" s="7">
        <f>+D64*'Inserta acá la información'!$C$8/100</f>
        <v>-28110.720000000019</v>
      </c>
      <c r="L64" s="7">
        <f>+H64*'Inserta acá la información'!$C$8/100</f>
        <v>331690.79741500679</v>
      </c>
    </row>
    <row r="65" spans="2:12" x14ac:dyDescent="0.25">
      <c r="B65" s="4">
        <f t="shared" si="14"/>
        <v>76</v>
      </c>
      <c r="C65" s="7">
        <f>IF(Retiro!B65-1&lt;'Cálculos (no tocar)'!$F$55,IF(Retiro!B65&lt;'Cálculos (no tocar)'!$B$55,0,'Inserta acá la información'!$C$8*100/'Inserta acá la información'!$C$8)*IF(+B65-'Cálculos (no tocar)'!$B$55&gt;9,1.1,1)*IF(+B65-'Cálculos (no tocar)'!$B$55&gt;19,1.1,1)*IF(+B65-'Cálculos (no tocar)'!$B$55&gt;29,1.1,1)*IF(+B65-'Cálculos (no tocar)'!$B$55&gt;39,1.1,1)*IF(+B65-'Cálculos (no tocar)'!$B$55&gt;49,1.1,1)*IF(+B65-'Cálculos (no tocar)'!$B$55&gt;59,1.1,1),0)</f>
        <v>0</v>
      </c>
      <c r="D65" s="7">
        <f t="shared" si="4"/>
        <v>-117.12800000000007</v>
      </c>
      <c r="E65" s="7">
        <f t="shared" si="15"/>
        <v>-117.12800000000007</v>
      </c>
      <c r="F65" s="7">
        <f>+IF(Retiro!B65&lt;'Cálculos (no tocar)'!$B$55,0,IF(Retiro!B65='Cálculos (no tocar)'!$B$55,('Inserta acá la información'!$C$10*100/'Inserta acá la información'!$C$8)+E65,H64+E65))</f>
        <v>1264.9169892291948</v>
      </c>
      <c r="G65" s="8">
        <f t="shared" si="1"/>
        <v>43.007177633792622</v>
      </c>
      <c r="H65" s="7">
        <f t="shared" si="16"/>
        <v>1307.9241668629875</v>
      </c>
      <c r="J65" s="7">
        <f>+C65*'Inserta acá la información'!$C$8/100</f>
        <v>0</v>
      </c>
      <c r="K65" s="7">
        <f>+D65*'Inserta acá la información'!$C$8/100</f>
        <v>-28110.720000000019</v>
      </c>
      <c r="L65" s="7">
        <f>+H65*'Inserta acá la información'!$C$8/100</f>
        <v>313901.80004711699</v>
      </c>
    </row>
    <row r="66" spans="2:12" x14ac:dyDescent="0.25">
      <c r="B66" s="4">
        <f t="shared" si="14"/>
        <v>77</v>
      </c>
      <c r="C66" s="7">
        <f>IF(Retiro!B66-1&lt;'Cálculos (no tocar)'!$F$55,IF(Retiro!B66&lt;'Cálculos (no tocar)'!$B$55,0,'Inserta acá la información'!$C$8*100/'Inserta acá la información'!$C$8)*IF(+B66-'Cálculos (no tocar)'!$B$55&gt;9,1.1,1)*IF(+B66-'Cálculos (no tocar)'!$B$55&gt;19,1.1,1)*IF(+B66-'Cálculos (no tocar)'!$B$55&gt;29,1.1,1)*IF(+B66-'Cálculos (no tocar)'!$B$55&gt;39,1.1,1)*IF(+B66-'Cálculos (no tocar)'!$B$55&gt;49,1.1,1)*IF(+B66-'Cálculos (no tocar)'!$B$55&gt;59,1.1,1),0)</f>
        <v>0</v>
      </c>
      <c r="D66" s="7">
        <f t="shared" si="4"/>
        <v>-117.12800000000007</v>
      </c>
      <c r="E66" s="7">
        <f t="shared" si="15"/>
        <v>-117.12800000000007</v>
      </c>
      <c r="F66" s="7">
        <f>+IF(Retiro!B66&lt;'Cálculos (no tocar)'!$B$55,0,IF(Retiro!B66='Cálculos (no tocar)'!$B$55,('Inserta acá la información'!$C$10*100/'Inserta acá la información'!$C$8)+E66,H65+E66))</f>
        <v>1190.7961668629873</v>
      </c>
      <c r="G66" s="8">
        <f t="shared" si="1"/>
        <v>40.487069673341573</v>
      </c>
      <c r="H66" s="7">
        <f t="shared" si="16"/>
        <v>1231.2832365363288</v>
      </c>
      <c r="J66" s="7">
        <f>+C66*'Inserta acá la información'!$C$8/100</f>
        <v>0</v>
      </c>
      <c r="K66" s="7">
        <f>+D66*'Inserta acá la información'!$C$8/100</f>
        <v>-28110.720000000019</v>
      </c>
      <c r="L66" s="7">
        <f>+H66*'Inserta acá la información'!$C$8/100</f>
        <v>295507.97676871892</v>
      </c>
    </row>
    <row r="67" spans="2:12" x14ac:dyDescent="0.25">
      <c r="B67" s="4">
        <f t="shared" si="14"/>
        <v>78</v>
      </c>
      <c r="C67" s="7">
        <f>IF(Retiro!B67-1&lt;'Cálculos (no tocar)'!$F$55,IF(Retiro!B67&lt;'Cálculos (no tocar)'!$B$55,0,'Inserta acá la información'!$C$8*100/'Inserta acá la información'!$C$8)*IF(+B67-'Cálculos (no tocar)'!$B$55&gt;9,1.1,1)*IF(+B67-'Cálculos (no tocar)'!$B$55&gt;19,1.1,1)*IF(+B67-'Cálculos (no tocar)'!$B$55&gt;29,1.1,1)*IF(+B67-'Cálculos (no tocar)'!$B$55&gt;39,1.1,1)*IF(+B67-'Cálculos (no tocar)'!$B$55&gt;49,1.1,1)*IF(+B67-'Cálculos (no tocar)'!$B$55&gt;59,1.1,1),0)</f>
        <v>0</v>
      </c>
      <c r="D67" s="7">
        <f t="shared" si="4"/>
        <v>-117.12800000000007</v>
      </c>
      <c r="E67" s="7">
        <f t="shared" si="15"/>
        <v>-117.12800000000007</v>
      </c>
      <c r="F67" s="7">
        <f>+IF(Retiro!B67&lt;'Cálculos (no tocar)'!$B$55,0,IF(Retiro!B67='Cálculos (no tocar)'!$B$55,('Inserta acá la información'!$C$10*100/'Inserta acá la información'!$C$8)+E67,H66+E67))</f>
        <v>1114.1552365363286</v>
      </c>
      <c r="G67" s="8">
        <f t="shared" si="1"/>
        <v>37.881278042235174</v>
      </c>
      <c r="H67" s="7">
        <f t="shared" si="16"/>
        <v>1152.0365145785638</v>
      </c>
      <c r="J67" s="7">
        <f>+C67*'Inserta acá la información'!$C$8/100</f>
        <v>0</v>
      </c>
      <c r="K67" s="7">
        <f>+D67*'Inserta acá la información'!$C$8/100</f>
        <v>-28110.720000000019</v>
      </c>
      <c r="L67" s="7">
        <f>+H67*'Inserta acá la información'!$C$8/100</f>
        <v>276488.76349885529</v>
      </c>
    </row>
    <row r="68" spans="2:12" x14ac:dyDescent="0.25">
      <c r="B68" s="4">
        <f t="shared" si="14"/>
        <v>79</v>
      </c>
      <c r="C68" s="7">
        <f>IF(Retiro!B68-1&lt;'Cálculos (no tocar)'!$F$55,IF(Retiro!B68&lt;'Cálculos (no tocar)'!$B$55,0,'Inserta acá la información'!$C$8*100/'Inserta acá la información'!$C$8)*IF(+B68-'Cálculos (no tocar)'!$B$55&gt;9,1.1,1)*IF(+B68-'Cálculos (no tocar)'!$B$55&gt;19,1.1,1)*IF(+B68-'Cálculos (no tocar)'!$B$55&gt;29,1.1,1)*IF(+B68-'Cálculos (no tocar)'!$B$55&gt;39,1.1,1)*IF(+B68-'Cálculos (no tocar)'!$B$55&gt;49,1.1,1)*IF(+B68-'Cálculos (no tocar)'!$B$55&gt;59,1.1,1),0)</f>
        <v>0</v>
      </c>
      <c r="D68" s="7">
        <f t="shared" si="4"/>
        <v>-117.12800000000007</v>
      </c>
      <c r="E68" s="7">
        <f t="shared" si="15"/>
        <v>-117.12800000000007</v>
      </c>
      <c r="F68" s="7">
        <f>+IF(Retiro!B68&lt;'Cálculos (no tocar)'!$B$55,0,IF(Retiro!B68='Cálculos (no tocar)'!$B$55,('Inserta acá la información'!$C$10*100/'Inserta acá la información'!$C$8)+E68,H67+E68))</f>
        <v>1034.9085145785637</v>
      </c>
      <c r="G68" s="8">
        <f t="shared" si="1"/>
        <v>35.186889495671167</v>
      </c>
      <c r="H68" s="7">
        <f t="shared" si="16"/>
        <v>1070.0954040742349</v>
      </c>
      <c r="J68" s="7">
        <f>+C68*'Inserta acá la información'!$C$8/100</f>
        <v>0</v>
      </c>
      <c r="K68" s="7">
        <f>+D68*'Inserta acá la información'!$C$8/100</f>
        <v>-28110.720000000019</v>
      </c>
      <c r="L68" s="7">
        <f>+H68*'Inserta acá la información'!$C$8/100</f>
        <v>256822.89697781636</v>
      </c>
    </row>
    <row r="69" spans="2:12" x14ac:dyDescent="0.25">
      <c r="B69" s="4">
        <f t="shared" si="14"/>
        <v>80</v>
      </c>
      <c r="C69" s="7">
        <f>IF(Retiro!B69-1&lt;'Cálculos (no tocar)'!$F$55,IF(Retiro!B69&lt;'Cálculos (no tocar)'!$B$55,0,'Inserta acá la información'!$C$8*100/'Inserta acá la información'!$C$8)*IF(+B69-'Cálculos (no tocar)'!$B$55&gt;9,1.1,1)*IF(+B69-'Cálculos (no tocar)'!$B$55&gt;19,1.1,1)*IF(+B69-'Cálculos (no tocar)'!$B$55&gt;29,1.1,1)*IF(+B69-'Cálculos (no tocar)'!$B$55&gt;39,1.1,1)*IF(+B69-'Cálculos (no tocar)'!$B$55&gt;49,1.1,1)*IF(+B69-'Cálculos (no tocar)'!$B$55&gt;59,1.1,1),0)</f>
        <v>0</v>
      </c>
      <c r="D69" s="7">
        <f t="shared" si="4"/>
        <v>-117.12800000000007</v>
      </c>
      <c r="E69" s="7">
        <f t="shared" si="15"/>
        <v>-117.12800000000007</v>
      </c>
      <c r="F69" s="7">
        <f>+IF(Retiro!B69&lt;'Cálculos (no tocar)'!$B$55,0,IF(Retiro!B69='Cálculos (no tocar)'!$B$55,('Inserta acá la información'!$C$10*100/'Inserta acá la información'!$C$8)+E69,H68+E69))</f>
        <v>952.96740407423488</v>
      </c>
      <c r="G69" s="8">
        <f t="shared" si="1"/>
        <v>32.400891738523988</v>
      </c>
      <c r="H69" s="7">
        <f t="shared" si="16"/>
        <v>985.3682958127589</v>
      </c>
      <c r="J69" s="7">
        <f>+C69*'Inserta acá la información'!$C$8/100</f>
        <v>0</v>
      </c>
      <c r="K69" s="7">
        <f>+D69*'Inserta acá la información'!$C$8/100</f>
        <v>-28110.720000000019</v>
      </c>
      <c r="L69" s="7">
        <f>+H69*'Inserta acá la información'!$C$8/100</f>
        <v>236488.39099506213</v>
      </c>
    </row>
    <row r="70" spans="2:12" x14ac:dyDescent="0.25">
      <c r="B70" s="4">
        <f t="shared" si="14"/>
        <v>81</v>
      </c>
      <c r="C70" s="7">
        <f>IF(Retiro!B70-1&lt;'Cálculos (no tocar)'!$F$55,IF(Retiro!B70&lt;'Cálculos (no tocar)'!$B$55,0,'Inserta acá la información'!$C$8*100/'Inserta acá la información'!$C$8)*IF(+B70-'Cálculos (no tocar)'!$B$55&gt;9,1.1,1)*IF(+B70-'Cálculos (no tocar)'!$B$55&gt;19,1.1,1)*IF(+B70-'Cálculos (no tocar)'!$B$55&gt;29,1.1,1)*IF(+B70-'Cálculos (no tocar)'!$B$55&gt;39,1.1,1)*IF(+B70-'Cálculos (no tocar)'!$B$55&gt;49,1.1,1)*IF(+B70-'Cálculos (no tocar)'!$B$55&gt;59,1.1,1),0)</f>
        <v>0</v>
      </c>
      <c r="D70" s="7">
        <f t="shared" si="4"/>
        <v>-117.12800000000007</v>
      </c>
      <c r="E70" s="7">
        <f t="shared" si="15"/>
        <v>-117.12800000000007</v>
      </c>
      <c r="F70" s="7">
        <f>+IF(Retiro!B70&lt;'Cálculos (no tocar)'!$B$55,0,IF(Retiro!B70='Cálculos (no tocar)'!$B$55,('Inserta acá la información'!$C$10*100/'Inserta acá la información'!$C$8)+E70,H69+E70))</f>
        <v>868.24029581275886</v>
      </c>
      <c r="G70" s="8">
        <f t="shared" si="1"/>
        <v>29.520170057633802</v>
      </c>
      <c r="H70" s="7">
        <f t="shared" si="16"/>
        <v>897.76046587039264</v>
      </c>
      <c r="J70" s="7">
        <f>+C70*'Inserta acá la información'!$C$8/100</f>
        <v>0</v>
      </c>
      <c r="K70" s="7">
        <f>+D70*'Inserta acá la información'!$C$8/100</f>
        <v>-28110.720000000019</v>
      </c>
      <c r="L70" s="7">
        <f>+H70*'Inserta acá la información'!$C$8/100</f>
        <v>215462.51180889423</v>
      </c>
    </row>
    <row r="71" spans="2:12" x14ac:dyDescent="0.25">
      <c r="B71" s="4">
        <f t="shared" si="14"/>
        <v>82</v>
      </c>
      <c r="C71" s="7">
        <f>IF(Retiro!B71-1&lt;'Cálculos (no tocar)'!$F$55,IF(Retiro!B71&lt;'Cálculos (no tocar)'!$B$55,0,'Inserta acá la información'!$C$8*100/'Inserta acá la información'!$C$8)*IF(+B71-'Cálculos (no tocar)'!$B$55&gt;9,1.1,1)*IF(+B71-'Cálculos (no tocar)'!$B$55&gt;19,1.1,1)*IF(+B71-'Cálculos (no tocar)'!$B$55&gt;29,1.1,1)*IF(+B71-'Cálculos (no tocar)'!$B$55&gt;39,1.1,1)*IF(+B71-'Cálculos (no tocar)'!$B$55&gt;49,1.1,1)*IF(+B71-'Cálculos (no tocar)'!$B$55&gt;59,1.1,1),0)</f>
        <v>0</v>
      </c>
      <c r="D71" s="7">
        <f t="shared" si="4"/>
        <v>-117.12800000000007</v>
      </c>
      <c r="E71" s="7">
        <f t="shared" si="15"/>
        <v>-117.12800000000007</v>
      </c>
      <c r="F71" s="7">
        <f>+IF(Retiro!B71&lt;'Cálculos (no tocar)'!$B$55,0,IF(Retiro!B71='Cálculos (no tocar)'!$B$55,('Inserta acá la información'!$C$10*100/'Inserta acá la información'!$C$8)+E71,H70+E71))</f>
        <v>780.63246587039259</v>
      </c>
      <c r="G71" s="8">
        <f t="shared" si="1"/>
        <v>26.54150383959335</v>
      </c>
      <c r="H71" s="7">
        <f t="shared" si="16"/>
        <v>807.17396970998595</v>
      </c>
      <c r="J71" s="7">
        <f>+C71*'Inserta acá la información'!$C$8/100</f>
        <v>0</v>
      </c>
      <c r="K71" s="7">
        <f>+D71*'Inserta acá la información'!$C$8/100</f>
        <v>-28110.720000000019</v>
      </c>
      <c r="L71" s="7">
        <f>+H71*'Inserta acá la información'!$C$8/100</f>
        <v>193721.75273039661</v>
      </c>
    </row>
    <row r="72" spans="2:12" x14ac:dyDescent="0.25">
      <c r="B72" s="4">
        <f t="shared" ref="B72:B79" si="17">+B71+1</f>
        <v>83</v>
      </c>
      <c r="C72" s="7">
        <f>IF(Retiro!B72-1&lt;'Cálculos (no tocar)'!$F$55,IF(Retiro!B72&lt;'Cálculos (no tocar)'!$B$55,0,'Inserta acá la información'!$C$8*100/'Inserta acá la información'!$C$8)*IF(+B72-'Cálculos (no tocar)'!$B$55&gt;9,1.1,1)*IF(+B72-'Cálculos (no tocar)'!$B$55&gt;19,1.1,1)*IF(+B72-'Cálculos (no tocar)'!$B$55&gt;29,1.1,1)*IF(+B72-'Cálculos (no tocar)'!$B$55&gt;39,1.1,1)*IF(+B72-'Cálculos (no tocar)'!$B$55&gt;49,1.1,1)*IF(+B72-'Cálculos (no tocar)'!$B$55&gt;59,1.1,1),0)</f>
        <v>0</v>
      </c>
      <c r="D72" s="7">
        <f t="shared" si="4"/>
        <v>-117.12800000000007</v>
      </c>
      <c r="E72" s="7">
        <f t="shared" ref="E72:E79" si="18">+C72+D72</f>
        <v>-117.12800000000007</v>
      </c>
      <c r="F72" s="7">
        <f>+IF(Retiro!B72&lt;'Cálculos (no tocar)'!$B$55,0,IF(Retiro!B72='Cálculos (no tocar)'!$B$55,('Inserta acá la información'!$C$10*100/'Inserta acá la información'!$C$8)+E72,H71+E72))</f>
        <v>690.04596970998591</v>
      </c>
      <c r="G72" s="8">
        <f t="shared" si="1"/>
        <v>23.461562970139521</v>
      </c>
      <c r="H72" s="7">
        <f t="shared" ref="H72:H79" si="19">+F72+G72</f>
        <v>713.50753268012545</v>
      </c>
      <c r="J72" s="7">
        <f>+C72*'Inserta acá la información'!$C$8/100</f>
        <v>0</v>
      </c>
      <c r="K72" s="7">
        <f>+D72*'Inserta acá la información'!$C$8/100</f>
        <v>-28110.720000000019</v>
      </c>
      <c r="L72" s="7">
        <f>+H72*'Inserta acá la información'!$C$8/100</f>
        <v>171241.80784323011</v>
      </c>
    </row>
    <row r="73" spans="2:12" x14ac:dyDescent="0.25">
      <c r="B73" s="4">
        <f t="shared" si="17"/>
        <v>84</v>
      </c>
      <c r="C73" s="7">
        <f>IF(Retiro!B73-1&lt;'Cálculos (no tocar)'!$F$55,IF(Retiro!B73&lt;'Cálculos (no tocar)'!$B$55,0,'Inserta acá la información'!$C$8*100/'Inserta acá la información'!$C$8)*IF(+B73-'Cálculos (no tocar)'!$B$55&gt;9,1.1,1)*IF(+B73-'Cálculos (no tocar)'!$B$55&gt;19,1.1,1)*IF(+B73-'Cálculos (no tocar)'!$B$55&gt;29,1.1,1)*IF(+B73-'Cálculos (no tocar)'!$B$55&gt;39,1.1,1)*IF(+B73-'Cálculos (no tocar)'!$B$55&gt;49,1.1,1)*IF(+B73-'Cálculos (no tocar)'!$B$55&gt;59,1.1,1),0)</f>
        <v>0</v>
      </c>
      <c r="D73" s="7">
        <f t="shared" si="4"/>
        <v>-117.12800000000007</v>
      </c>
      <c r="E73" s="7">
        <f t="shared" si="18"/>
        <v>-117.12800000000007</v>
      </c>
      <c r="F73" s="7">
        <f>+IF(Retiro!B73&lt;'Cálculos (no tocar)'!$B$55,0,IF(Retiro!B73='Cálculos (no tocar)'!$B$55,('Inserta acá la información'!$C$10*100/'Inserta acá la información'!$C$8)+E73,H72+E73))</f>
        <v>596.37953268012541</v>
      </c>
      <c r="G73" s="8">
        <f t="shared" si="1"/>
        <v>20.276904111124264</v>
      </c>
      <c r="H73" s="7">
        <f t="shared" si="19"/>
        <v>616.65643679124969</v>
      </c>
      <c r="J73" s="7">
        <f>+C73*'Inserta acá la información'!$C$8/100</f>
        <v>0</v>
      </c>
      <c r="K73" s="7">
        <f>+D73*'Inserta acá la información'!$C$8/100</f>
        <v>-28110.720000000019</v>
      </c>
      <c r="L73" s="7">
        <f>+H73*'Inserta acá la información'!$C$8/100</f>
        <v>147997.54482989994</v>
      </c>
    </row>
    <row r="74" spans="2:12" x14ac:dyDescent="0.25">
      <c r="B74" s="4">
        <f t="shared" si="17"/>
        <v>85</v>
      </c>
      <c r="C74" s="7">
        <f>IF(Retiro!B74-1&lt;'Cálculos (no tocar)'!$F$55,IF(Retiro!B74&lt;'Cálculos (no tocar)'!$B$55,0,'Inserta acá la información'!$C$8*100/'Inserta acá la información'!$C$8)*IF(+B74-'Cálculos (no tocar)'!$B$55&gt;9,1.1,1)*IF(+B74-'Cálculos (no tocar)'!$B$55&gt;19,1.1,1)*IF(+B74-'Cálculos (no tocar)'!$B$55&gt;29,1.1,1)*IF(+B74-'Cálculos (no tocar)'!$B$55&gt;39,1.1,1)*IF(+B74-'Cálculos (no tocar)'!$B$55&gt;49,1.1,1)*IF(+B74-'Cálculos (no tocar)'!$B$55&gt;59,1.1,1),0)</f>
        <v>0</v>
      </c>
      <c r="D74" s="7">
        <f t="shared" si="4"/>
        <v>-117.12800000000007</v>
      </c>
      <c r="E74" s="7">
        <f t="shared" si="18"/>
        <v>-117.12800000000007</v>
      </c>
      <c r="F74" s="7">
        <f>+IF(Retiro!B74&lt;'Cálculos (no tocar)'!$B$55,0,IF(Retiro!B74='Cálculos (no tocar)'!$B$55,('Inserta acá la información'!$C$10*100/'Inserta acá la información'!$C$8)+E74,H73+E74))</f>
        <v>499.52843679124965</v>
      </c>
      <c r="G74" s="8">
        <f t="shared" si="1"/>
        <v>16.98396685090249</v>
      </c>
      <c r="H74" s="7">
        <f t="shared" si="19"/>
        <v>516.51240364215209</v>
      </c>
      <c r="J74" s="7">
        <f>+C74*'Inserta acá la información'!$C$8/100</f>
        <v>0</v>
      </c>
      <c r="K74" s="7">
        <f>+D74*'Inserta acá la información'!$C$8/100</f>
        <v>-28110.720000000019</v>
      </c>
      <c r="L74" s="7">
        <f>+H74*'Inserta acá la información'!$C$8/100</f>
        <v>123962.97687411652</v>
      </c>
    </row>
    <row r="75" spans="2:12" x14ac:dyDescent="0.25">
      <c r="B75" s="4">
        <f t="shared" si="17"/>
        <v>86</v>
      </c>
      <c r="C75" s="7">
        <f>IF(Retiro!B75-1&lt;'Cálculos (no tocar)'!$F$55,IF(Retiro!B75&lt;'Cálculos (no tocar)'!$B$55,0,'Inserta acá la información'!$C$8*100/'Inserta acá la información'!$C$8)*IF(+B75-'Cálculos (no tocar)'!$B$55&gt;9,1.1,1)*IF(+B75-'Cálculos (no tocar)'!$B$55&gt;19,1.1,1)*IF(+B75-'Cálculos (no tocar)'!$B$55&gt;29,1.1,1)*IF(+B75-'Cálculos (no tocar)'!$B$55&gt;39,1.1,1)*IF(+B75-'Cálculos (no tocar)'!$B$55&gt;49,1.1,1)*IF(+B75-'Cálculos (no tocar)'!$B$55&gt;59,1.1,1),0)</f>
        <v>0</v>
      </c>
      <c r="D75" s="7">
        <f t="shared" si="4"/>
        <v>-117.12800000000007</v>
      </c>
      <c r="E75" s="7">
        <f t="shared" si="18"/>
        <v>-117.12800000000007</v>
      </c>
      <c r="F75" s="7">
        <f>+IF(Retiro!B75&lt;'Cálculos (no tocar)'!$B$55,0,IF(Retiro!B75='Cálculos (no tocar)'!$B$55,('Inserta acá la información'!$C$10*100/'Inserta acá la información'!$C$8)+E75,H74+E75))</f>
        <v>399.38440364215205</v>
      </c>
      <c r="G75" s="8">
        <f t="shared" si="1"/>
        <v>13.57906972383317</v>
      </c>
      <c r="H75" s="7">
        <f t="shared" si="19"/>
        <v>412.96347336598524</v>
      </c>
      <c r="J75" s="7">
        <f>+C75*'Inserta acá la información'!$C$8/100</f>
        <v>0</v>
      </c>
      <c r="K75" s="7">
        <f>+D75*'Inserta acá la información'!$C$8/100</f>
        <v>-28110.720000000019</v>
      </c>
      <c r="L75" s="7">
        <f>+H75*'Inserta acá la información'!$C$8/100</f>
        <v>99111.233607836461</v>
      </c>
    </row>
    <row r="76" spans="2:12" x14ac:dyDescent="0.25">
      <c r="B76" s="4">
        <f t="shared" si="17"/>
        <v>87</v>
      </c>
      <c r="C76" s="7">
        <f>IF(Retiro!B76-1&lt;'Cálculos (no tocar)'!$F$55,IF(Retiro!B76&lt;'Cálculos (no tocar)'!$B$55,0,'Inserta acá la información'!$C$8*100/'Inserta acá la información'!$C$8)*IF(+B76-'Cálculos (no tocar)'!$B$55&gt;9,1.1,1)*IF(+B76-'Cálculos (no tocar)'!$B$55&gt;19,1.1,1)*IF(+B76-'Cálculos (no tocar)'!$B$55&gt;29,1.1,1)*IF(+B76-'Cálculos (no tocar)'!$B$55&gt;39,1.1,1)*IF(+B76-'Cálculos (no tocar)'!$B$55&gt;49,1.1,1)*IF(+B76-'Cálculos (no tocar)'!$B$55&gt;59,1.1,1),0)</f>
        <v>0</v>
      </c>
      <c r="D76" s="7">
        <f t="shared" si="4"/>
        <v>-117.12800000000007</v>
      </c>
      <c r="E76" s="7">
        <f t="shared" si="18"/>
        <v>-117.12800000000007</v>
      </c>
      <c r="F76" s="7">
        <f>+IF(Retiro!B76&lt;'Cálculos (no tocar)'!$B$55,0,IF(Retiro!B76='Cálculos (no tocar)'!$B$55,('Inserta acá la información'!$C$10*100/'Inserta acá la información'!$C$8)+E76,H75+E76))</f>
        <v>295.83547336598519</v>
      </c>
      <c r="G76" s="8">
        <f t="shared" si="1"/>
        <v>10.058406094443498</v>
      </c>
      <c r="H76" s="7">
        <f t="shared" si="19"/>
        <v>305.89387946042871</v>
      </c>
      <c r="J76" s="7">
        <f>+C76*'Inserta acá la información'!$C$8/100</f>
        <v>0</v>
      </c>
      <c r="K76" s="7">
        <f>+D76*'Inserta acá la información'!$C$8/100</f>
        <v>-28110.720000000019</v>
      </c>
      <c r="L76" s="7">
        <f>+H76*'Inserta acá la información'!$C$8/100</f>
        <v>73414.531070502897</v>
      </c>
    </row>
    <row r="77" spans="2:12" x14ac:dyDescent="0.25">
      <c r="B77" s="4">
        <f t="shared" si="17"/>
        <v>88</v>
      </c>
      <c r="C77" s="7">
        <f>IF(Retiro!B77-1&lt;'Cálculos (no tocar)'!$F$55,IF(Retiro!B77&lt;'Cálculos (no tocar)'!$B$55,0,'Inserta acá la información'!$C$8*100/'Inserta acá la información'!$C$8)*IF(+B77-'Cálculos (no tocar)'!$B$55&gt;9,1.1,1)*IF(+B77-'Cálculos (no tocar)'!$B$55&gt;19,1.1,1)*IF(+B77-'Cálculos (no tocar)'!$B$55&gt;29,1.1,1)*IF(+B77-'Cálculos (no tocar)'!$B$55&gt;39,1.1,1)*IF(+B77-'Cálculos (no tocar)'!$B$55&gt;49,1.1,1)*IF(+B77-'Cálculos (no tocar)'!$B$55&gt;59,1.1,1),0)</f>
        <v>0</v>
      </c>
      <c r="D77" s="7">
        <f t="shared" si="4"/>
        <v>-117.12800000000007</v>
      </c>
      <c r="E77" s="7">
        <f t="shared" si="18"/>
        <v>-117.12800000000007</v>
      </c>
      <c r="F77" s="7">
        <f>+IF(Retiro!B77&lt;'Cálculos (no tocar)'!$B$55,0,IF(Retiro!B77='Cálculos (no tocar)'!$B$55,('Inserta acá la información'!$C$10*100/'Inserta acá la información'!$C$8)+E77,H76+E77))</f>
        <v>188.76587946042864</v>
      </c>
      <c r="G77" s="8">
        <f t="shared" si="1"/>
        <v>6.4180399016545744</v>
      </c>
      <c r="H77" s="7">
        <f t="shared" si="19"/>
        <v>195.1839193620832</v>
      </c>
      <c r="J77" s="7">
        <f>+C77*'Inserta acá la información'!$C$8/100</f>
        <v>0</v>
      </c>
      <c r="K77" s="7">
        <f>+D77*'Inserta acá la información'!$C$8/100</f>
        <v>-28110.720000000019</v>
      </c>
      <c r="L77" s="7">
        <f>+H77*'Inserta acá la información'!$C$8/100</f>
        <v>46844.140646899963</v>
      </c>
    </row>
    <row r="78" spans="2:12" x14ac:dyDescent="0.25">
      <c r="B78" s="4">
        <f t="shared" si="17"/>
        <v>89</v>
      </c>
      <c r="C78" s="7">
        <f>IF(Retiro!B78-1&lt;'Cálculos (no tocar)'!$F$55,IF(Retiro!B78&lt;'Cálculos (no tocar)'!$B$55,0,'Inserta acá la información'!$C$8*100/'Inserta acá la información'!$C$8)*IF(+B78-'Cálculos (no tocar)'!$B$55&gt;9,1.1,1)*IF(+B78-'Cálculos (no tocar)'!$B$55&gt;19,1.1,1)*IF(+B78-'Cálculos (no tocar)'!$B$55&gt;29,1.1,1)*IF(+B78-'Cálculos (no tocar)'!$B$55&gt;39,1.1,1)*IF(+B78-'Cálculos (no tocar)'!$B$55&gt;49,1.1,1)*IF(+B78-'Cálculos (no tocar)'!$B$55&gt;59,1.1,1),0)</f>
        <v>0</v>
      </c>
      <c r="D78" s="7">
        <f t="shared" si="4"/>
        <v>-117.12800000000007</v>
      </c>
      <c r="E78" s="7">
        <f t="shared" si="18"/>
        <v>-117.12800000000007</v>
      </c>
      <c r="F78" s="7">
        <f>+IF(Retiro!B78&lt;'Cálculos (no tocar)'!$B$55,0,IF(Retiro!B78='Cálculos (no tocar)'!$B$55,('Inserta acá la información'!$C$10*100/'Inserta acá la información'!$C$8)+E78,H77+E78))</f>
        <v>78.055919362083131</v>
      </c>
      <c r="G78" s="8">
        <f t="shared" si="1"/>
        <v>2.6539012583108268</v>
      </c>
      <c r="H78" s="7">
        <f t="shared" si="19"/>
        <v>80.709820620393955</v>
      </c>
      <c r="J78" s="7">
        <f>+C78*'Inserta acá la información'!$C$8/100</f>
        <v>0</v>
      </c>
      <c r="K78" s="7">
        <f>+D78*'Inserta acá la información'!$C$8/100</f>
        <v>-28110.720000000019</v>
      </c>
      <c r="L78" s="7">
        <f>+H78*'Inserta acá la información'!$C$8/100</f>
        <v>19370.35694889455</v>
      </c>
    </row>
    <row r="79" spans="2:12" x14ac:dyDescent="0.25">
      <c r="B79" s="4">
        <f t="shared" si="17"/>
        <v>90</v>
      </c>
      <c r="C79" s="7">
        <f>IF(Retiro!B79-1&lt;'Cálculos (no tocar)'!$F$55,IF(Retiro!B79&lt;'Cálculos (no tocar)'!$B$55,0,'Inserta acá la información'!$C$8*100/'Inserta acá la información'!$C$8)*IF(+B79-'Cálculos (no tocar)'!$B$55&gt;9,1.1,1)*IF(+B79-'Cálculos (no tocar)'!$B$55&gt;19,1.1,1)*IF(+B79-'Cálculos (no tocar)'!$B$55&gt;29,1.1,1)*IF(+B79-'Cálculos (no tocar)'!$B$55&gt;39,1.1,1)*IF(+B79-'Cálculos (no tocar)'!$B$55&gt;49,1.1,1)*IF(+B79-'Cálculos (no tocar)'!$B$55&gt;59,1.1,1),0)</f>
        <v>0</v>
      </c>
      <c r="D79" s="7">
        <f t="shared" si="4"/>
        <v>-117.12800000000007</v>
      </c>
      <c r="E79" s="7">
        <f t="shared" si="18"/>
        <v>-117.12800000000007</v>
      </c>
      <c r="F79" s="7">
        <f>+IF(Retiro!B79&lt;'Cálculos (no tocar)'!$B$55,0,IF(Retiro!B79='Cálculos (no tocar)'!$B$55,('Inserta acá la información'!$C$10*100/'Inserta acá la información'!$C$8)+E79,H78+E79))</f>
        <v>-36.418179379606116</v>
      </c>
      <c r="G79" s="8">
        <f t="shared" si="1"/>
        <v>-1.2382180989066081</v>
      </c>
      <c r="H79" s="7">
        <f t="shared" si="19"/>
        <v>-37.656397478512723</v>
      </c>
      <c r="J79" s="7">
        <f>+C79*'Inserta acá la información'!$C$8/100</f>
        <v>0</v>
      </c>
      <c r="K79" s="7">
        <f>+D79*'Inserta acá la información'!$C$8/100</f>
        <v>-28110.720000000019</v>
      </c>
      <c r="L79" s="7">
        <f>+H79*'Inserta acá la información'!$C$8/100</f>
        <v>-9037.5353948430529</v>
      </c>
    </row>
  </sheetData>
  <mergeCells count="11">
    <mergeCell ref="J9:J13"/>
    <mergeCell ref="L9:L13"/>
    <mergeCell ref="K9:K13"/>
    <mergeCell ref="F9:F13"/>
    <mergeCell ref="B2:H2"/>
    <mergeCell ref="B9:B13"/>
    <mergeCell ref="C9:C13"/>
    <mergeCell ref="D9:D13"/>
    <mergeCell ref="E9:E13"/>
    <mergeCell ref="G9:G13"/>
    <mergeCell ref="H9:H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B1" sqref="B1"/>
    </sheetView>
  </sheetViews>
  <sheetFormatPr baseColWidth="10" defaultRowHeight="15" x14ac:dyDescent="0.25"/>
  <cols>
    <col min="1" max="1" width="3" style="11" bestFit="1" customWidth="1"/>
    <col min="2" max="2" width="17.7109375" style="12" bestFit="1" customWidth="1"/>
    <col min="3" max="3" width="3" style="11" bestFit="1" customWidth="1"/>
    <col min="4" max="4" width="37.5703125" style="12" bestFit="1" customWidth="1"/>
    <col min="5" max="5" width="3" style="11" bestFit="1" customWidth="1"/>
    <col min="6" max="6" width="23.85546875" style="12" bestFit="1" customWidth="1"/>
    <col min="7" max="16384" width="11.42578125" style="11"/>
  </cols>
  <sheetData>
    <row r="1" spans="1:6" x14ac:dyDescent="0.25">
      <c r="B1" s="12" t="s">
        <v>13</v>
      </c>
      <c r="D1" s="12" t="s">
        <v>17</v>
      </c>
      <c r="F1" s="12" t="s">
        <v>31</v>
      </c>
    </row>
    <row r="2" spans="1:6" x14ac:dyDescent="0.25">
      <c r="A2" s="11">
        <v>1</v>
      </c>
      <c r="B2" s="12">
        <v>25</v>
      </c>
      <c r="C2" s="11">
        <v>1</v>
      </c>
      <c r="D2" s="12" t="s">
        <v>19</v>
      </c>
      <c r="E2" s="11">
        <v>1</v>
      </c>
      <c r="F2" s="12">
        <v>65</v>
      </c>
    </row>
    <row r="3" spans="1:6" x14ac:dyDescent="0.25">
      <c r="A3" s="11">
        <f>+A2+1</f>
        <v>2</v>
      </c>
      <c r="B3" s="12">
        <f>+B2+1</f>
        <v>26</v>
      </c>
      <c r="C3" s="11">
        <f>+C2+1</f>
        <v>2</v>
      </c>
      <c r="D3" s="12" t="s">
        <v>20</v>
      </c>
      <c r="E3" s="11">
        <f>+E2+1</f>
        <v>2</v>
      </c>
      <c r="F3" s="12">
        <f>+F2+1</f>
        <v>66</v>
      </c>
    </row>
    <row r="4" spans="1:6" x14ac:dyDescent="0.25">
      <c r="A4" s="11">
        <f t="shared" ref="A4:A52" si="0">+A3+1</f>
        <v>3</v>
      </c>
      <c r="B4" s="12">
        <f t="shared" ref="B4:B52" si="1">+B3+1</f>
        <v>27</v>
      </c>
      <c r="E4" s="11">
        <f t="shared" ref="E4:E12" si="2">+E3+1</f>
        <v>3</v>
      </c>
      <c r="F4" s="12">
        <f t="shared" ref="F4:F12" si="3">+F3+1</f>
        <v>67</v>
      </c>
    </row>
    <row r="5" spans="1:6" x14ac:dyDescent="0.25">
      <c r="A5" s="11">
        <f t="shared" si="0"/>
        <v>4</v>
      </c>
      <c r="B5" s="12">
        <f t="shared" si="1"/>
        <v>28</v>
      </c>
      <c r="E5" s="11">
        <f t="shared" si="2"/>
        <v>4</v>
      </c>
      <c r="F5" s="12">
        <f t="shared" si="3"/>
        <v>68</v>
      </c>
    </row>
    <row r="6" spans="1:6" x14ac:dyDescent="0.25">
      <c r="A6" s="11">
        <f t="shared" si="0"/>
        <v>5</v>
      </c>
      <c r="B6" s="12">
        <f t="shared" si="1"/>
        <v>29</v>
      </c>
      <c r="E6" s="11">
        <f t="shared" si="2"/>
        <v>5</v>
      </c>
      <c r="F6" s="12">
        <f t="shared" si="3"/>
        <v>69</v>
      </c>
    </row>
    <row r="7" spans="1:6" x14ac:dyDescent="0.25">
      <c r="A7" s="11">
        <f t="shared" si="0"/>
        <v>6</v>
      </c>
      <c r="B7" s="12">
        <f t="shared" si="1"/>
        <v>30</v>
      </c>
      <c r="E7" s="11">
        <f t="shared" si="2"/>
        <v>6</v>
      </c>
      <c r="F7" s="12">
        <f t="shared" si="3"/>
        <v>70</v>
      </c>
    </row>
    <row r="8" spans="1:6" x14ac:dyDescent="0.25">
      <c r="A8" s="11">
        <f t="shared" si="0"/>
        <v>7</v>
      </c>
      <c r="B8" s="12">
        <f t="shared" si="1"/>
        <v>31</v>
      </c>
      <c r="E8" s="11">
        <f t="shared" si="2"/>
        <v>7</v>
      </c>
      <c r="F8" s="12">
        <f t="shared" si="3"/>
        <v>71</v>
      </c>
    </row>
    <row r="9" spans="1:6" x14ac:dyDescent="0.25">
      <c r="A9" s="11">
        <f t="shared" si="0"/>
        <v>8</v>
      </c>
      <c r="B9" s="12">
        <f t="shared" si="1"/>
        <v>32</v>
      </c>
      <c r="E9" s="11">
        <f t="shared" si="2"/>
        <v>8</v>
      </c>
      <c r="F9" s="12">
        <f t="shared" si="3"/>
        <v>72</v>
      </c>
    </row>
    <row r="10" spans="1:6" x14ac:dyDescent="0.25">
      <c r="A10" s="11">
        <f t="shared" si="0"/>
        <v>9</v>
      </c>
      <c r="B10" s="12">
        <f t="shared" si="1"/>
        <v>33</v>
      </c>
      <c r="E10" s="11">
        <f t="shared" si="2"/>
        <v>9</v>
      </c>
      <c r="F10" s="12">
        <f t="shared" si="3"/>
        <v>73</v>
      </c>
    </row>
    <row r="11" spans="1:6" x14ac:dyDescent="0.25">
      <c r="A11" s="11">
        <f t="shared" si="0"/>
        <v>10</v>
      </c>
      <c r="B11" s="12">
        <f t="shared" si="1"/>
        <v>34</v>
      </c>
      <c r="E11" s="11">
        <f t="shared" si="2"/>
        <v>10</v>
      </c>
      <c r="F11" s="12">
        <f t="shared" si="3"/>
        <v>74</v>
      </c>
    </row>
    <row r="12" spans="1:6" x14ac:dyDescent="0.25">
      <c r="A12" s="11">
        <f t="shared" si="0"/>
        <v>11</v>
      </c>
      <c r="B12" s="12">
        <f t="shared" si="1"/>
        <v>35</v>
      </c>
      <c r="E12" s="11">
        <f t="shared" si="2"/>
        <v>11</v>
      </c>
      <c r="F12" s="12">
        <f t="shared" si="3"/>
        <v>75</v>
      </c>
    </row>
    <row r="13" spans="1:6" x14ac:dyDescent="0.25">
      <c r="A13" s="11">
        <f t="shared" si="0"/>
        <v>12</v>
      </c>
      <c r="B13" s="12">
        <f t="shared" si="1"/>
        <v>36</v>
      </c>
    </row>
    <row r="14" spans="1:6" x14ac:dyDescent="0.25">
      <c r="A14" s="11">
        <f t="shared" si="0"/>
        <v>13</v>
      </c>
      <c r="B14" s="12">
        <f t="shared" si="1"/>
        <v>37</v>
      </c>
    </row>
    <row r="15" spans="1:6" x14ac:dyDescent="0.25">
      <c r="A15" s="11">
        <f t="shared" si="0"/>
        <v>14</v>
      </c>
      <c r="B15" s="12">
        <f t="shared" si="1"/>
        <v>38</v>
      </c>
    </row>
    <row r="16" spans="1:6" x14ac:dyDescent="0.25">
      <c r="A16" s="11">
        <f t="shared" si="0"/>
        <v>15</v>
      </c>
      <c r="B16" s="12">
        <f t="shared" si="1"/>
        <v>39</v>
      </c>
    </row>
    <row r="17" spans="1:2" x14ac:dyDescent="0.25">
      <c r="A17" s="11">
        <f t="shared" si="0"/>
        <v>16</v>
      </c>
      <c r="B17" s="12">
        <f t="shared" si="1"/>
        <v>40</v>
      </c>
    </row>
    <row r="18" spans="1:2" x14ac:dyDescent="0.25">
      <c r="A18" s="11">
        <f t="shared" si="0"/>
        <v>17</v>
      </c>
      <c r="B18" s="12">
        <f t="shared" si="1"/>
        <v>41</v>
      </c>
    </row>
    <row r="19" spans="1:2" x14ac:dyDescent="0.25">
      <c r="A19" s="11">
        <f t="shared" si="0"/>
        <v>18</v>
      </c>
      <c r="B19" s="12">
        <f t="shared" si="1"/>
        <v>42</v>
      </c>
    </row>
    <row r="20" spans="1:2" x14ac:dyDescent="0.25">
      <c r="A20" s="11">
        <f t="shared" si="0"/>
        <v>19</v>
      </c>
      <c r="B20" s="12">
        <f t="shared" si="1"/>
        <v>43</v>
      </c>
    </row>
    <row r="21" spans="1:2" x14ac:dyDescent="0.25">
      <c r="A21" s="11">
        <f t="shared" si="0"/>
        <v>20</v>
      </c>
      <c r="B21" s="12">
        <f t="shared" si="1"/>
        <v>44</v>
      </c>
    </row>
    <row r="22" spans="1:2" x14ac:dyDescent="0.25">
      <c r="A22" s="11">
        <f t="shared" si="0"/>
        <v>21</v>
      </c>
      <c r="B22" s="12">
        <f t="shared" si="1"/>
        <v>45</v>
      </c>
    </row>
    <row r="23" spans="1:2" x14ac:dyDescent="0.25">
      <c r="A23" s="11">
        <f t="shared" si="0"/>
        <v>22</v>
      </c>
      <c r="B23" s="12">
        <f t="shared" si="1"/>
        <v>46</v>
      </c>
    </row>
    <row r="24" spans="1:2" x14ac:dyDescent="0.25">
      <c r="A24" s="11">
        <f t="shared" si="0"/>
        <v>23</v>
      </c>
      <c r="B24" s="12">
        <f t="shared" si="1"/>
        <v>47</v>
      </c>
    </row>
    <row r="25" spans="1:2" x14ac:dyDescent="0.25">
      <c r="A25" s="11">
        <f t="shared" si="0"/>
        <v>24</v>
      </c>
      <c r="B25" s="12">
        <f t="shared" si="1"/>
        <v>48</v>
      </c>
    </row>
    <row r="26" spans="1:2" x14ac:dyDescent="0.25">
      <c r="A26" s="11">
        <f t="shared" si="0"/>
        <v>25</v>
      </c>
      <c r="B26" s="12">
        <f t="shared" si="1"/>
        <v>49</v>
      </c>
    </row>
    <row r="27" spans="1:2" x14ac:dyDescent="0.25">
      <c r="A27" s="11">
        <f t="shared" si="0"/>
        <v>26</v>
      </c>
      <c r="B27" s="12">
        <f t="shared" si="1"/>
        <v>50</v>
      </c>
    </row>
    <row r="28" spans="1:2" x14ac:dyDescent="0.25">
      <c r="A28" s="11">
        <f t="shared" si="0"/>
        <v>27</v>
      </c>
      <c r="B28" s="12">
        <f t="shared" si="1"/>
        <v>51</v>
      </c>
    </row>
    <row r="29" spans="1:2" x14ac:dyDescent="0.25">
      <c r="A29" s="11">
        <f t="shared" si="0"/>
        <v>28</v>
      </c>
      <c r="B29" s="12">
        <f t="shared" si="1"/>
        <v>52</v>
      </c>
    </row>
    <row r="30" spans="1:2" x14ac:dyDescent="0.25">
      <c r="A30" s="11">
        <f t="shared" si="0"/>
        <v>29</v>
      </c>
      <c r="B30" s="12">
        <f t="shared" si="1"/>
        <v>53</v>
      </c>
    </row>
    <row r="31" spans="1:2" x14ac:dyDescent="0.25">
      <c r="A31" s="11">
        <f t="shared" si="0"/>
        <v>30</v>
      </c>
      <c r="B31" s="12">
        <f t="shared" si="1"/>
        <v>54</v>
      </c>
    </row>
    <row r="32" spans="1:2" x14ac:dyDescent="0.25">
      <c r="A32" s="11">
        <f t="shared" si="0"/>
        <v>31</v>
      </c>
      <c r="B32" s="12">
        <f t="shared" si="1"/>
        <v>55</v>
      </c>
    </row>
    <row r="33" spans="1:2" x14ac:dyDescent="0.25">
      <c r="A33" s="11">
        <f t="shared" si="0"/>
        <v>32</v>
      </c>
      <c r="B33" s="12">
        <f t="shared" si="1"/>
        <v>56</v>
      </c>
    </row>
    <row r="34" spans="1:2" x14ac:dyDescent="0.25">
      <c r="A34" s="11">
        <f t="shared" si="0"/>
        <v>33</v>
      </c>
      <c r="B34" s="12">
        <f t="shared" si="1"/>
        <v>57</v>
      </c>
    </row>
    <row r="35" spans="1:2" x14ac:dyDescent="0.25">
      <c r="A35" s="11">
        <f t="shared" si="0"/>
        <v>34</v>
      </c>
      <c r="B35" s="12">
        <f t="shared" si="1"/>
        <v>58</v>
      </c>
    </row>
    <row r="36" spans="1:2" x14ac:dyDescent="0.25">
      <c r="A36" s="11">
        <f t="shared" si="0"/>
        <v>35</v>
      </c>
      <c r="B36" s="12">
        <f t="shared" si="1"/>
        <v>59</v>
      </c>
    </row>
    <row r="37" spans="1:2" x14ac:dyDescent="0.25">
      <c r="A37" s="11">
        <f t="shared" si="0"/>
        <v>36</v>
      </c>
      <c r="B37" s="12">
        <f t="shared" si="1"/>
        <v>60</v>
      </c>
    </row>
    <row r="38" spans="1:2" x14ac:dyDescent="0.25">
      <c r="A38" s="11">
        <f t="shared" si="0"/>
        <v>37</v>
      </c>
      <c r="B38" s="12">
        <f t="shared" si="1"/>
        <v>61</v>
      </c>
    </row>
    <row r="39" spans="1:2" x14ac:dyDescent="0.25">
      <c r="A39" s="11">
        <f t="shared" si="0"/>
        <v>38</v>
      </c>
      <c r="B39" s="12">
        <f t="shared" si="1"/>
        <v>62</v>
      </c>
    </row>
    <row r="40" spans="1:2" x14ac:dyDescent="0.25">
      <c r="A40" s="11">
        <f t="shared" si="0"/>
        <v>39</v>
      </c>
      <c r="B40" s="12">
        <f t="shared" si="1"/>
        <v>63</v>
      </c>
    </row>
    <row r="41" spans="1:2" x14ac:dyDescent="0.25">
      <c r="A41" s="11">
        <f t="shared" si="0"/>
        <v>40</v>
      </c>
      <c r="B41" s="12">
        <f t="shared" si="1"/>
        <v>64</v>
      </c>
    </row>
    <row r="42" spans="1:2" x14ac:dyDescent="0.25">
      <c r="A42" s="11">
        <f t="shared" si="0"/>
        <v>41</v>
      </c>
      <c r="B42" s="12">
        <f t="shared" si="1"/>
        <v>65</v>
      </c>
    </row>
    <row r="43" spans="1:2" x14ac:dyDescent="0.25">
      <c r="A43" s="11">
        <f t="shared" si="0"/>
        <v>42</v>
      </c>
      <c r="B43" s="12">
        <f t="shared" si="1"/>
        <v>66</v>
      </c>
    </row>
    <row r="44" spans="1:2" x14ac:dyDescent="0.25">
      <c r="A44" s="11">
        <f t="shared" si="0"/>
        <v>43</v>
      </c>
      <c r="B44" s="12">
        <f t="shared" si="1"/>
        <v>67</v>
      </c>
    </row>
    <row r="45" spans="1:2" x14ac:dyDescent="0.25">
      <c r="A45" s="11">
        <f t="shared" si="0"/>
        <v>44</v>
      </c>
      <c r="B45" s="12">
        <f t="shared" si="1"/>
        <v>68</v>
      </c>
    </row>
    <row r="46" spans="1:2" x14ac:dyDescent="0.25">
      <c r="A46" s="11">
        <f t="shared" si="0"/>
        <v>45</v>
      </c>
      <c r="B46" s="12">
        <f t="shared" si="1"/>
        <v>69</v>
      </c>
    </row>
    <row r="47" spans="1:2" x14ac:dyDescent="0.25">
      <c r="A47" s="11">
        <f t="shared" si="0"/>
        <v>46</v>
      </c>
      <c r="B47" s="12">
        <f t="shared" si="1"/>
        <v>70</v>
      </c>
    </row>
    <row r="48" spans="1:2" x14ac:dyDescent="0.25">
      <c r="A48" s="11">
        <f t="shared" si="0"/>
        <v>47</v>
      </c>
      <c r="B48" s="12">
        <f t="shared" si="1"/>
        <v>71</v>
      </c>
    </row>
    <row r="49" spans="1:6" x14ac:dyDescent="0.25">
      <c r="A49" s="11">
        <f t="shared" si="0"/>
        <v>48</v>
      </c>
      <c r="B49" s="12">
        <f t="shared" si="1"/>
        <v>72</v>
      </c>
    </row>
    <row r="50" spans="1:6" x14ac:dyDescent="0.25">
      <c r="A50" s="11">
        <f t="shared" si="0"/>
        <v>49</v>
      </c>
      <c r="B50" s="12">
        <f t="shared" si="1"/>
        <v>73</v>
      </c>
    </row>
    <row r="51" spans="1:6" x14ac:dyDescent="0.25">
      <c r="A51" s="11">
        <f t="shared" si="0"/>
        <v>50</v>
      </c>
      <c r="B51" s="12">
        <f t="shared" si="1"/>
        <v>74</v>
      </c>
    </row>
    <row r="52" spans="1:6" x14ac:dyDescent="0.25">
      <c r="A52" s="11">
        <f t="shared" si="0"/>
        <v>51</v>
      </c>
      <c r="B52" s="12">
        <f t="shared" si="1"/>
        <v>75</v>
      </c>
    </row>
    <row r="54" spans="1:6" x14ac:dyDescent="0.25">
      <c r="B54" s="12">
        <v>1</v>
      </c>
      <c r="D54" s="12">
        <v>1</v>
      </c>
      <c r="F54" s="12">
        <v>1</v>
      </c>
    </row>
    <row r="55" spans="1:6" x14ac:dyDescent="0.25">
      <c r="B55" s="12">
        <f>VLOOKUP(B54,A2:B52,2,0)</f>
        <v>25</v>
      </c>
      <c r="D55" s="12" t="str">
        <f>VLOOKUP(D54,C2:D3,2,0)</f>
        <v>tasa de interés real a procurar</v>
      </c>
      <c r="F55" s="12">
        <f>VLOOKUP(F54,E2:F52,2,0)</f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6384" width="11.42578125" style="11"/>
  </cols>
  <sheetData>
    <row r="1" spans="1:1" x14ac:dyDescent="0.25">
      <c r="A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Inserta acá la información</vt:lpstr>
      <vt:lpstr>Retiro</vt:lpstr>
      <vt:lpstr>Cálculos (no tocar)</vt:lpstr>
      <vt:lpstr>sitio de cursos online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</dc:creator>
  <cp:lastModifiedBy>AGB</cp:lastModifiedBy>
  <dcterms:created xsi:type="dcterms:W3CDTF">2021-11-04T00:21:12Z</dcterms:created>
  <dcterms:modified xsi:type="dcterms:W3CDTF">2022-02-14T22:06:13Z</dcterms:modified>
</cp:coreProperties>
</file>