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B\Documents\Maletín\Cursos online\Clase 3\"/>
    </mc:Choice>
  </mc:AlternateContent>
  <bookViews>
    <workbookView xWindow="0" yWindow="0" windowWidth="28800" windowHeight="12330" activeTab="3"/>
  </bookViews>
  <sheets>
    <sheet name="Conceptos" sheetId="8" r:id="rId1"/>
    <sheet name="Bono a 60 meses (cupones trim)" sheetId="1" r:id="rId2"/>
    <sheet name="Bono a 240 meses (cupones sem)" sheetId="6" r:id="rId3"/>
    <sheet name="Empresa a 120 meses" sheetId="7" r:id="rId4"/>
    <sheet name="Tabla de amortización de deuda" sheetId="9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7" l="1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L140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F21" i="7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G15" i="9"/>
  <c r="B16" i="9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C16" i="9"/>
  <c r="M260" i="6"/>
  <c r="M259" i="6"/>
  <c r="M258" i="6"/>
  <c r="M257" i="6"/>
  <c r="M256" i="6"/>
  <c r="M255" i="6"/>
  <c r="M254" i="6"/>
  <c r="M253" i="6"/>
  <c r="M252" i="6"/>
  <c r="M251" i="6"/>
  <c r="M250" i="6"/>
  <c r="M249" i="6"/>
  <c r="M248" i="6"/>
  <c r="M247" i="6"/>
  <c r="M246" i="6"/>
  <c r="M245" i="6"/>
  <c r="M244" i="6"/>
  <c r="M243" i="6"/>
  <c r="M242" i="6"/>
  <c r="M241" i="6"/>
  <c r="M240" i="6"/>
  <c r="M239" i="6"/>
  <c r="M238" i="6"/>
  <c r="M237" i="6"/>
  <c r="M236" i="6"/>
  <c r="M235" i="6"/>
  <c r="M234" i="6"/>
  <c r="M233" i="6"/>
  <c r="M232" i="6"/>
  <c r="M231" i="6"/>
  <c r="M230" i="6"/>
  <c r="M229" i="6"/>
  <c r="M228" i="6"/>
  <c r="M227" i="6"/>
  <c r="M226" i="6"/>
  <c r="M225" i="6"/>
  <c r="M224" i="6"/>
  <c r="M223" i="6"/>
  <c r="M222" i="6"/>
  <c r="M221" i="6"/>
  <c r="M220" i="6"/>
  <c r="M219" i="6"/>
  <c r="M218" i="6"/>
  <c r="M217" i="6"/>
  <c r="M216" i="6"/>
  <c r="M215" i="6"/>
  <c r="M214" i="6"/>
  <c r="M213" i="6"/>
  <c r="M212" i="6"/>
  <c r="M211" i="6"/>
  <c r="M210" i="6"/>
  <c r="M209" i="6"/>
  <c r="M208" i="6"/>
  <c r="M207" i="6"/>
  <c r="M206" i="6"/>
  <c r="M205" i="6"/>
  <c r="M204" i="6"/>
  <c r="M203" i="6"/>
  <c r="M202" i="6"/>
  <c r="M201" i="6"/>
  <c r="M200" i="6"/>
  <c r="M199" i="6"/>
  <c r="M198" i="6"/>
  <c r="M197" i="6"/>
  <c r="M196" i="6"/>
  <c r="M195" i="6"/>
  <c r="M194" i="6"/>
  <c r="M193" i="6"/>
  <c r="M192" i="6"/>
  <c r="M191" i="6"/>
  <c r="M190" i="6"/>
  <c r="M189" i="6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154" i="6"/>
  <c r="M153" i="6"/>
  <c r="M152" i="6"/>
  <c r="M151" i="6"/>
  <c r="M150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K80" i="1"/>
  <c r="L20" i="7"/>
  <c r="K260" i="6"/>
  <c r="K200" i="6"/>
  <c r="K140" i="6"/>
  <c r="K80" i="6"/>
  <c r="L20" i="6"/>
  <c r="L20" i="1"/>
  <c r="D16" i="9" l="1"/>
  <c r="F16" i="9" s="1"/>
  <c r="G16" i="9" s="1"/>
  <c r="C17" i="9" s="1"/>
  <c r="D17" i="9" s="1"/>
  <c r="F17" i="9" s="1"/>
  <c r="G17" i="9" s="1"/>
  <c r="C18" i="9" s="1"/>
  <c r="L10" i="1"/>
  <c r="L8" i="8"/>
  <c r="Q14" i="8"/>
  <c r="O14" i="8"/>
  <c r="N14" i="8"/>
  <c r="L12" i="8"/>
  <c r="L10" i="8"/>
  <c r="L8" i="1"/>
  <c r="C24" i="1" s="1"/>
  <c r="D21" i="7"/>
  <c r="E21" i="7" s="1"/>
  <c r="E20" i="7"/>
  <c r="G20" i="7" s="1"/>
  <c r="I21" i="7"/>
  <c r="H21" i="7"/>
  <c r="B21" i="7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Q14" i="7"/>
  <c r="O14" i="7"/>
  <c r="N14" i="7"/>
  <c r="L12" i="7"/>
  <c r="N25" i="7" s="1"/>
  <c r="L10" i="7"/>
  <c r="C245" i="6"/>
  <c r="E245" i="6" s="1"/>
  <c r="J245" i="6" s="1"/>
  <c r="L8" i="6"/>
  <c r="C244" i="6" s="1"/>
  <c r="E244" i="6" s="1"/>
  <c r="J244" i="6" s="1"/>
  <c r="B21" i="6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E20" i="6"/>
  <c r="J20" i="6" s="1"/>
  <c r="M20" i="6" s="1"/>
  <c r="Q14" i="6"/>
  <c r="O14" i="6"/>
  <c r="N14" i="6"/>
  <c r="L12" i="6"/>
  <c r="N26" i="6" s="1"/>
  <c r="L10" i="6"/>
  <c r="L12" i="1"/>
  <c r="N26" i="1" s="1"/>
  <c r="N14" i="1"/>
  <c r="Q14" i="1"/>
  <c r="O14" i="1"/>
  <c r="E20" i="1"/>
  <c r="J20" i="1" s="1"/>
  <c r="M20" i="1" s="1"/>
  <c r="B21" i="1"/>
  <c r="B22" i="1" s="1"/>
  <c r="B23" i="1" s="1"/>
  <c r="B24" i="1" s="1"/>
  <c r="B25" i="1" s="1"/>
  <c r="G21" i="7" l="1"/>
  <c r="J21" i="7"/>
  <c r="M21" i="7" s="1"/>
  <c r="D18" i="9"/>
  <c r="F18" i="9" s="1"/>
  <c r="N103" i="7"/>
  <c r="N110" i="7"/>
  <c r="O110" i="7" s="1"/>
  <c r="P110" i="7" s="1"/>
  <c r="N75" i="7"/>
  <c r="O75" i="7" s="1"/>
  <c r="P75" i="7" s="1"/>
  <c r="N128" i="7"/>
  <c r="O128" i="7" s="1"/>
  <c r="P128" i="7" s="1"/>
  <c r="N67" i="7"/>
  <c r="O67" i="7" s="1"/>
  <c r="P67" i="7" s="1"/>
  <c r="N133" i="7"/>
  <c r="O133" i="7" s="1"/>
  <c r="P133" i="7" s="1"/>
  <c r="N121" i="7"/>
  <c r="O121" i="7" s="1"/>
  <c r="P121" i="7" s="1"/>
  <c r="N43" i="7"/>
  <c r="O43" i="7" s="1"/>
  <c r="P43" i="7" s="1"/>
  <c r="N137" i="7"/>
  <c r="N87" i="7"/>
  <c r="O87" i="7" s="1"/>
  <c r="P87" i="7" s="1"/>
  <c r="N90" i="7"/>
  <c r="O90" i="7" s="1"/>
  <c r="P90" i="7" s="1"/>
  <c r="C251" i="6"/>
  <c r="E251" i="6" s="1"/>
  <c r="J251" i="6" s="1"/>
  <c r="C21" i="6"/>
  <c r="C83" i="6"/>
  <c r="E83" i="6" s="1"/>
  <c r="J83" i="6" s="1"/>
  <c r="M83" i="6" s="1"/>
  <c r="C112" i="6"/>
  <c r="E112" i="6" s="1"/>
  <c r="J112" i="6" s="1"/>
  <c r="M112" i="6" s="1"/>
  <c r="C137" i="6"/>
  <c r="E137" i="6" s="1"/>
  <c r="J137" i="6" s="1"/>
  <c r="C160" i="6"/>
  <c r="E160" i="6" s="1"/>
  <c r="J160" i="6" s="1"/>
  <c r="C190" i="6"/>
  <c r="E190" i="6" s="1"/>
  <c r="J190" i="6" s="1"/>
  <c r="C230" i="6"/>
  <c r="E230" i="6" s="1"/>
  <c r="J230" i="6" s="1"/>
  <c r="C79" i="6"/>
  <c r="E79" i="6" s="1"/>
  <c r="J79" i="6" s="1"/>
  <c r="M79" i="6" s="1"/>
  <c r="C47" i="6"/>
  <c r="C89" i="6"/>
  <c r="E89" i="6" s="1"/>
  <c r="J89" i="6" s="1"/>
  <c r="M89" i="6" s="1"/>
  <c r="C113" i="6"/>
  <c r="E113" i="6" s="1"/>
  <c r="J113" i="6" s="1"/>
  <c r="M113" i="6" s="1"/>
  <c r="C138" i="6"/>
  <c r="E138" i="6" s="1"/>
  <c r="J138" i="6" s="1"/>
  <c r="C165" i="6"/>
  <c r="E165" i="6" s="1"/>
  <c r="J165" i="6" s="1"/>
  <c r="C192" i="6"/>
  <c r="E192" i="6" s="1"/>
  <c r="J192" i="6" s="1"/>
  <c r="C231" i="6"/>
  <c r="E231" i="6" s="1"/>
  <c r="J231" i="6" s="1"/>
  <c r="C259" i="6"/>
  <c r="E259" i="6" s="1"/>
  <c r="J259" i="6" s="1"/>
  <c r="C77" i="6"/>
  <c r="E77" i="6" s="1"/>
  <c r="J77" i="6" s="1"/>
  <c r="M77" i="6" s="1"/>
  <c r="C45" i="6"/>
  <c r="E45" i="6" s="1"/>
  <c r="J45" i="6" s="1"/>
  <c r="M45" i="6" s="1"/>
  <c r="C90" i="6"/>
  <c r="E90" i="6" s="1"/>
  <c r="J90" i="6" s="1"/>
  <c r="M90" i="6" s="1"/>
  <c r="C119" i="6"/>
  <c r="E119" i="6" s="1"/>
  <c r="J119" i="6" s="1"/>
  <c r="M119" i="6" s="1"/>
  <c r="C141" i="6"/>
  <c r="E141" i="6" s="1"/>
  <c r="J141" i="6" s="1"/>
  <c r="C166" i="6"/>
  <c r="E166" i="6" s="1"/>
  <c r="J166" i="6" s="1"/>
  <c r="C205" i="6"/>
  <c r="E205" i="6" s="1"/>
  <c r="J205" i="6" s="1"/>
  <c r="C237" i="6"/>
  <c r="E237" i="6" s="1"/>
  <c r="J237" i="6" s="1"/>
  <c r="C71" i="6"/>
  <c r="C39" i="6"/>
  <c r="C92" i="6"/>
  <c r="E92" i="6" s="1"/>
  <c r="J92" i="6" s="1"/>
  <c r="M92" i="6" s="1"/>
  <c r="C120" i="6"/>
  <c r="E120" i="6" s="1"/>
  <c r="J120" i="6" s="1"/>
  <c r="M120" i="6" s="1"/>
  <c r="C144" i="6"/>
  <c r="E144" i="6" s="1"/>
  <c r="J144" i="6" s="1"/>
  <c r="C168" i="6"/>
  <c r="E168" i="6" s="1"/>
  <c r="J168" i="6" s="1"/>
  <c r="C206" i="6"/>
  <c r="E206" i="6" s="1"/>
  <c r="J206" i="6" s="1"/>
  <c r="C238" i="6"/>
  <c r="E238" i="6" s="1"/>
  <c r="J238" i="6" s="1"/>
  <c r="C55" i="6"/>
  <c r="C82" i="6"/>
  <c r="E82" i="6" s="1"/>
  <c r="J82" i="6" s="1"/>
  <c r="M82" i="6" s="1"/>
  <c r="C106" i="6"/>
  <c r="E106" i="6" s="1"/>
  <c r="J106" i="6" s="1"/>
  <c r="M106" i="6" s="1"/>
  <c r="C131" i="6"/>
  <c r="E131" i="6" s="1"/>
  <c r="J131" i="6" s="1"/>
  <c r="C157" i="6"/>
  <c r="E157" i="6" s="1"/>
  <c r="J157" i="6" s="1"/>
  <c r="C189" i="6"/>
  <c r="E189" i="6" s="1"/>
  <c r="J189" i="6" s="1"/>
  <c r="C223" i="6"/>
  <c r="E223" i="6" s="1"/>
  <c r="J223" i="6" s="1"/>
  <c r="C53" i="6"/>
  <c r="E53" i="6" s="1"/>
  <c r="J53" i="6" s="1"/>
  <c r="M53" i="6" s="1"/>
  <c r="C69" i="6"/>
  <c r="E69" i="6" s="1"/>
  <c r="J69" i="6" s="1"/>
  <c r="M69" i="6" s="1"/>
  <c r="C37" i="6"/>
  <c r="E37" i="6" s="1"/>
  <c r="J37" i="6" s="1"/>
  <c r="M37" i="6" s="1"/>
  <c r="C98" i="6"/>
  <c r="E98" i="6" s="1"/>
  <c r="J98" i="6" s="1"/>
  <c r="M98" i="6" s="1"/>
  <c r="C123" i="6"/>
  <c r="E123" i="6" s="1"/>
  <c r="J123" i="6" s="1"/>
  <c r="M123" i="6" s="1"/>
  <c r="C150" i="6"/>
  <c r="E150" i="6" s="1"/>
  <c r="J150" i="6" s="1"/>
  <c r="C174" i="6"/>
  <c r="E174" i="6" s="1"/>
  <c r="J174" i="6" s="1"/>
  <c r="C212" i="6"/>
  <c r="E212" i="6" s="1"/>
  <c r="J212" i="6" s="1"/>
  <c r="C63" i="6"/>
  <c r="C31" i="6"/>
  <c r="C99" i="6"/>
  <c r="E99" i="6" s="1"/>
  <c r="J99" i="6" s="1"/>
  <c r="M99" i="6" s="1"/>
  <c r="C127" i="6"/>
  <c r="E127" i="6" s="1"/>
  <c r="J127" i="6" s="1"/>
  <c r="M127" i="6" s="1"/>
  <c r="C151" i="6"/>
  <c r="E151" i="6" s="1"/>
  <c r="J151" i="6" s="1"/>
  <c r="C175" i="6"/>
  <c r="E175" i="6" s="1"/>
  <c r="J175" i="6" s="1"/>
  <c r="C213" i="6"/>
  <c r="E213" i="6" s="1"/>
  <c r="J213" i="6" s="1"/>
  <c r="C61" i="6"/>
  <c r="E61" i="6" s="1"/>
  <c r="J61" i="6" s="1"/>
  <c r="M61" i="6" s="1"/>
  <c r="C29" i="6"/>
  <c r="E29" i="6" s="1"/>
  <c r="J29" i="6" s="1"/>
  <c r="M29" i="6" s="1"/>
  <c r="C105" i="6"/>
  <c r="E105" i="6" s="1"/>
  <c r="J105" i="6" s="1"/>
  <c r="M105" i="6" s="1"/>
  <c r="C130" i="6"/>
  <c r="E130" i="6" s="1"/>
  <c r="J130" i="6" s="1"/>
  <c r="C156" i="6"/>
  <c r="E156" i="6" s="1"/>
  <c r="J156" i="6" s="1"/>
  <c r="C183" i="6"/>
  <c r="E183" i="6" s="1"/>
  <c r="J183" i="6" s="1"/>
  <c r="C220" i="6"/>
  <c r="E220" i="6" s="1"/>
  <c r="J220" i="6" s="1"/>
  <c r="C248" i="6"/>
  <c r="E248" i="6" s="1"/>
  <c r="J248" i="6" s="1"/>
  <c r="C252" i="6"/>
  <c r="E252" i="6" s="1"/>
  <c r="J252" i="6" s="1"/>
  <c r="C258" i="6"/>
  <c r="E258" i="6" s="1"/>
  <c r="J258" i="6" s="1"/>
  <c r="N20" i="1"/>
  <c r="O20" i="1" s="1"/>
  <c r="P20" i="1" s="1"/>
  <c r="N64" i="1"/>
  <c r="N56" i="1"/>
  <c r="N48" i="1"/>
  <c r="N80" i="1"/>
  <c r="N79" i="1"/>
  <c r="N41" i="1"/>
  <c r="N65" i="1"/>
  <c r="N40" i="1"/>
  <c r="N47" i="1"/>
  <c r="N63" i="1"/>
  <c r="N57" i="1"/>
  <c r="N73" i="1"/>
  <c r="N39" i="1"/>
  <c r="N72" i="1"/>
  <c r="N55" i="1"/>
  <c r="N71" i="1"/>
  <c r="N50" i="1"/>
  <c r="N32" i="1"/>
  <c r="N66" i="1"/>
  <c r="N49" i="1"/>
  <c r="N31" i="1"/>
  <c r="N25" i="1"/>
  <c r="N24" i="1"/>
  <c r="O24" i="1" s="1"/>
  <c r="P24" i="1" s="1"/>
  <c r="N23" i="1"/>
  <c r="N27" i="1"/>
  <c r="N33" i="1"/>
  <c r="C80" i="1"/>
  <c r="C25" i="1"/>
  <c r="C22" i="7"/>
  <c r="D22" i="7" s="1"/>
  <c r="N80" i="7"/>
  <c r="O80" i="7" s="1"/>
  <c r="P80" i="7" s="1"/>
  <c r="N78" i="7"/>
  <c r="O78" i="7" s="1"/>
  <c r="P78" i="7" s="1"/>
  <c r="N77" i="7"/>
  <c r="O77" i="7" s="1"/>
  <c r="P77" i="7" s="1"/>
  <c r="N54" i="7"/>
  <c r="O54" i="7" s="1"/>
  <c r="P54" i="7" s="1"/>
  <c r="N53" i="7"/>
  <c r="O53" i="7" s="1"/>
  <c r="P53" i="7" s="1"/>
  <c r="N48" i="7"/>
  <c r="O48" i="7" s="1"/>
  <c r="P48" i="7" s="1"/>
  <c r="N93" i="7"/>
  <c r="O93" i="7" s="1"/>
  <c r="P93" i="7" s="1"/>
  <c r="N96" i="7"/>
  <c r="O96" i="7" s="1"/>
  <c r="P96" i="7" s="1"/>
  <c r="N106" i="7"/>
  <c r="O106" i="7" s="1"/>
  <c r="P106" i="7" s="1"/>
  <c r="N117" i="7"/>
  <c r="O117" i="7" s="1"/>
  <c r="P117" i="7" s="1"/>
  <c r="N124" i="7"/>
  <c r="O124" i="7" s="1"/>
  <c r="P124" i="7" s="1"/>
  <c r="N131" i="7"/>
  <c r="O131" i="7" s="1"/>
  <c r="P131" i="7" s="1"/>
  <c r="N38" i="7"/>
  <c r="O38" i="7" s="1"/>
  <c r="P38" i="7" s="1"/>
  <c r="N83" i="7"/>
  <c r="N86" i="7"/>
  <c r="O86" i="7" s="1"/>
  <c r="P86" i="7" s="1"/>
  <c r="N99" i="7"/>
  <c r="O99" i="7" s="1"/>
  <c r="P99" i="7" s="1"/>
  <c r="N102" i="7"/>
  <c r="O102" i="7" s="1"/>
  <c r="P102" i="7" s="1"/>
  <c r="N113" i="7"/>
  <c r="O113" i="7" s="1"/>
  <c r="P113" i="7" s="1"/>
  <c r="N120" i="7"/>
  <c r="O120" i="7" s="1"/>
  <c r="P120" i="7" s="1"/>
  <c r="N127" i="7"/>
  <c r="O127" i="7" s="1"/>
  <c r="P127" i="7" s="1"/>
  <c r="N136" i="7"/>
  <c r="O136" i="7" s="1"/>
  <c r="P136" i="7" s="1"/>
  <c r="N139" i="7"/>
  <c r="O139" i="7" s="1"/>
  <c r="P139" i="7" s="1"/>
  <c r="O137" i="7"/>
  <c r="P137" i="7" s="1"/>
  <c r="N73" i="7"/>
  <c r="O73" i="7" s="1"/>
  <c r="P73" i="7" s="1"/>
  <c r="N65" i="7"/>
  <c r="O65" i="7" s="1"/>
  <c r="P65" i="7" s="1"/>
  <c r="N63" i="7"/>
  <c r="O63" i="7" s="1"/>
  <c r="P63" i="7" s="1"/>
  <c r="N89" i="7"/>
  <c r="O89" i="7" s="1"/>
  <c r="P89" i="7" s="1"/>
  <c r="N92" i="7"/>
  <c r="O92" i="7" s="1"/>
  <c r="P92" i="7" s="1"/>
  <c r="N109" i="7"/>
  <c r="N116" i="7"/>
  <c r="N123" i="7"/>
  <c r="O123" i="7" s="1"/>
  <c r="P123" i="7" s="1"/>
  <c r="N130" i="7"/>
  <c r="O130" i="7" s="1"/>
  <c r="P130" i="7" s="1"/>
  <c r="N24" i="7"/>
  <c r="O24" i="7" s="1"/>
  <c r="P24" i="7" s="1"/>
  <c r="N82" i="7"/>
  <c r="O82" i="7" s="1"/>
  <c r="P82" i="7" s="1"/>
  <c r="N95" i="7"/>
  <c r="O95" i="7" s="1"/>
  <c r="P95" i="7" s="1"/>
  <c r="N98" i="7"/>
  <c r="O98" i="7" s="1"/>
  <c r="P98" i="7" s="1"/>
  <c r="N105" i="7"/>
  <c r="N112" i="7"/>
  <c r="O112" i="7" s="1"/>
  <c r="P112" i="7" s="1"/>
  <c r="N119" i="7"/>
  <c r="O119" i="7" s="1"/>
  <c r="P119" i="7" s="1"/>
  <c r="N126" i="7"/>
  <c r="O126" i="7" s="1"/>
  <c r="P126" i="7" s="1"/>
  <c r="N135" i="7"/>
  <c r="O135" i="7" s="1"/>
  <c r="P135" i="7" s="1"/>
  <c r="N138" i="7"/>
  <c r="O138" i="7" s="1"/>
  <c r="P138" i="7" s="1"/>
  <c r="N76" i="7"/>
  <c r="O76" i="7" s="1"/>
  <c r="P76" i="7" s="1"/>
  <c r="N72" i="7"/>
  <c r="O72" i="7" s="1"/>
  <c r="P72" i="7" s="1"/>
  <c r="N61" i="7"/>
  <c r="O61" i="7" s="1"/>
  <c r="P61" i="7" s="1"/>
  <c r="N59" i="7"/>
  <c r="O59" i="7" s="1"/>
  <c r="P59" i="7" s="1"/>
  <c r="N85" i="7"/>
  <c r="N88" i="7"/>
  <c r="O88" i="7" s="1"/>
  <c r="P88" i="7" s="1"/>
  <c r="N101" i="7"/>
  <c r="O101" i="7" s="1"/>
  <c r="P101" i="7" s="1"/>
  <c r="N108" i="7"/>
  <c r="O108" i="7" s="1"/>
  <c r="P108" i="7" s="1"/>
  <c r="N115" i="7"/>
  <c r="O115" i="7" s="1"/>
  <c r="P115" i="7" s="1"/>
  <c r="N122" i="7"/>
  <c r="O122" i="7" s="1"/>
  <c r="P122" i="7" s="1"/>
  <c r="N129" i="7"/>
  <c r="O129" i="7" s="1"/>
  <c r="P129" i="7" s="1"/>
  <c r="N132" i="7"/>
  <c r="O132" i="7" s="1"/>
  <c r="P132" i="7" s="1"/>
  <c r="N74" i="7"/>
  <c r="O74" i="7" s="1"/>
  <c r="P74" i="7" s="1"/>
  <c r="N66" i="7"/>
  <c r="O66" i="7" s="1"/>
  <c r="P66" i="7" s="1"/>
  <c r="N64" i="7"/>
  <c r="O64" i="7" s="1"/>
  <c r="P64" i="7" s="1"/>
  <c r="N44" i="7"/>
  <c r="O44" i="7" s="1"/>
  <c r="P44" i="7" s="1"/>
  <c r="N33" i="7"/>
  <c r="O33" i="7" s="1"/>
  <c r="P33" i="7" s="1"/>
  <c r="N81" i="7"/>
  <c r="O81" i="7" s="1"/>
  <c r="P81" i="7" s="1"/>
  <c r="N91" i="7"/>
  <c r="O91" i="7" s="1"/>
  <c r="P91" i="7" s="1"/>
  <c r="N94" i="7"/>
  <c r="N104" i="7"/>
  <c r="O104" i="7" s="1"/>
  <c r="P104" i="7" s="1"/>
  <c r="N111" i="7"/>
  <c r="O111" i="7" s="1"/>
  <c r="P111" i="7" s="1"/>
  <c r="N118" i="7"/>
  <c r="O118" i="7" s="1"/>
  <c r="P118" i="7" s="1"/>
  <c r="N134" i="7"/>
  <c r="O134" i="7" s="1"/>
  <c r="P134" i="7" s="1"/>
  <c r="O25" i="7"/>
  <c r="P25" i="7" s="1"/>
  <c r="N70" i="7"/>
  <c r="O70" i="7" s="1"/>
  <c r="P70" i="7" s="1"/>
  <c r="N62" i="7"/>
  <c r="O62" i="7" s="1"/>
  <c r="P62" i="7" s="1"/>
  <c r="N79" i="7"/>
  <c r="O79" i="7" s="1"/>
  <c r="P79" i="7" s="1"/>
  <c r="N84" i="7"/>
  <c r="O84" i="7" s="1"/>
  <c r="P84" i="7" s="1"/>
  <c r="N97" i="7"/>
  <c r="O97" i="7" s="1"/>
  <c r="P97" i="7" s="1"/>
  <c r="N100" i="7"/>
  <c r="O100" i="7" s="1"/>
  <c r="P100" i="7" s="1"/>
  <c r="N107" i="7"/>
  <c r="O107" i="7" s="1"/>
  <c r="P107" i="7" s="1"/>
  <c r="N114" i="7"/>
  <c r="O114" i="7" s="1"/>
  <c r="P114" i="7" s="1"/>
  <c r="N125" i="7"/>
  <c r="O125" i="7" s="1"/>
  <c r="P125" i="7" s="1"/>
  <c r="N140" i="7"/>
  <c r="O140" i="7" s="1"/>
  <c r="P140" i="7" s="1"/>
  <c r="O116" i="7"/>
  <c r="P116" i="7" s="1"/>
  <c r="O83" i="7"/>
  <c r="P83" i="7" s="1"/>
  <c r="O105" i="7"/>
  <c r="P105" i="7" s="1"/>
  <c r="O85" i="7"/>
  <c r="P85" i="7" s="1"/>
  <c r="O94" i="7"/>
  <c r="P94" i="7" s="1"/>
  <c r="O109" i="7"/>
  <c r="P109" i="7" s="1"/>
  <c r="O103" i="7"/>
  <c r="P103" i="7" s="1"/>
  <c r="N41" i="7"/>
  <c r="O41" i="7" s="1"/>
  <c r="P41" i="7" s="1"/>
  <c r="N27" i="7"/>
  <c r="O27" i="7" s="1"/>
  <c r="P27" i="7" s="1"/>
  <c r="N26" i="7"/>
  <c r="O26" i="7" s="1"/>
  <c r="P26" i="7" s="1"/>
  <c r="N71" i="7"/>
  <c r="O71" i="7" s="1"/>
  <c r="P71" i="7" s="1"/>
  <c r="N68" i="7"/>
  <c r="O68" i="7" s="1"/>
  <c r="P68" i="7" s="1"/>
  <c r="N58" i="7"/>
  <c r="O58" i="7" s="1"/>
  <c r="P58" i="7" s="1"/>
  <c r="N42" i="7"/>
  <c r="O42" i="7" s="1"/>
  <c r="P42" i="7" s="1"/>
  <c r="N37" i="7"/>
  <c r="O37" i="7" s="1"/>
  <c r="P37" i="7" s="1"/>
  <c r="N31" i="7"/>
  <c r="O31" i="7" s="1"/>
  <c r="P31" i="7" s="1"/>
  <c r="N22" i="7"/>
  <c r="O22" i="7" s="1"/>
  <c r="P22" i="7" s="1"/>
  <c r="N47" i="7"/>
  <c r="O47" i="7" s="1"/>
  <c r="P47" i="7" s="1"/>
  <c r="N29" i="7"/>
  <c r="O29" i="7" s="1"/>
  <c r="P29" i="7" s="1"/>
  <c r="N57" i="7"/>
  <c r="O57" i="7" s="1"/>
  <c r="P57" i="7" s="1"/>
  <c r="N55" i="7"/>
  <c r="O55" i="7" s="1"/>
  <c r="P55" i="7" s="1"/>
  <c r="N49" i="7"/>
  <c r="O49" i="7" s="1"/>
  <c r="P49" i="7" s="1"/>
  <c r="N40" i="7"/>
  <c r="O40" i="7" s="1"/>
  <c r="P40" i="7" s="1"/>
  <c r="N36" i="7"/>
  <c r="O36" i="7" s="1"/>
  <c r="P36" i="7" s="1"/>
  <c r="N34" i="7"/>
  <c r="O34" i="7" s="1"/>
  <c r="P34" i="7" s="1"/>
  <c r="N30" i="7"/>
  <c r="O30" i="7" s="1"/>
  <c r="P30" i="7" s="1"/>
  <c r="N69" i="7"/>
  <c r="O69" i="7" s="1"/>
  <c r="P69" i="7" s="1"/>
  <c r="N52" i="7"/>
  <c r="O52" i="7" s="1"/>
  <c r="P52" i="7" s="1"/>
  <c r="N45" i="7"/>
  <c r="O45" i="7" s="1"/>
  <c r="P45" i="7" s="1"/>
  <c r="N60" i="7"/>
  <c r="O60" i="7" s="1"/>
  <c r="P60" i="7" s="1"/>
  <c r="N50" i="7"/>
  <c r="O50" i="7" s="1"/>
  <c r="P50" i="7" s="1"/>
  <c r="N46" i="7"/>
  <c r="O46" i="7" s="1"/>
  <c r="P46" i="7" s="1"/>
  <c r="N35" i="7"/>
  <c r="O35" i="7" s="1"/>
  <c r="P35" i="7" s="1"/>
  <c r="N32" i="7"/>
  <c r="O32" i="7" s="1"/>
  <c r="P32" i="7" s="1"/>
  <c r="N28" i="7"/>
  <c r="O28" i="7" s="1"/>
  <c r="P28" i="7" s="1"/>
  <c r="N23" i="7"/>
  <c r="O23" i="7" s="1"/>
  <c r="P23" i="7" s="1"/>
  <c r="N56" i="7"/>
  <c r="O56" i="7" s="1"/>
  <c r="P56" i="7" s="1"/>
  <c r="N51" i="7"/>
  <c r="O51" i="7" s="1"/>
  <c r="P51" i="7" s="1"/>
  <c r="N39" i="7"/>
  <c r="O39" i="7" s="1"/>
  <c r="P39" i="7" s="1"/>
  <c r="N100" i="6"/>
  <c r="N125" i="6"/>
  <c r="N155" i="6"/>
  <c r="N186" i="6"/>
  <c r="N256" i="6"/>
  <c r="N36" i="6"/>
  <c r="O36" i="6" s="1"/>
  <c r="P36" i="6" s="1"/>
  <c r="N49" i="6"/>
  <c r="N89" i="6"/>
  <c r="N95" i="6"/>
  <c r="N101" i="6"/>
  <c r="N107" i="6"/>
  <c r="N113" i="6"/>
  <c r="N126" i="6"/>
  <c r="N131" i="6"/>
  <c r="N143" i="6"/>
  <c r="N161" i="6"/>
  <c r="N167" i="6"/>
  <c r="N180" i="6"/>
  <c r="N187" i="6"/>
  <c r="N192" i="6"/>
  <c r="N200" i="6"/>
  <c r="N212" i="6"/>
  <c r="N219" i="6"/>
  <c r="N225" i="6"/>
  <c r="N231" i="6"/>
  <c r="N244" i="6"/>
  <c r="N250" i="6"/>
  <c r="N257" i="6"/>
  <c r="N106" i="6"/>
  <c r="N149" i="6"/>
  <c r="N179" i="6"/>
  <c r="N249" i="6"/>
  <c r="N102" i="6"/>
  <c r="N108" i="6"/>
  <c r="N114" i="6"/>
  <c r="N120" i="6"/>
  <c r="N132" i="6"/>
  <c r="N138" i="6"/>
  <c r="N150" i="6"/>
  <c r="N156" i="6"/>
  <c r="N162" i="6"/>
  <c r="N174" i="6"/>
  <c r="N181" i="6"/>
  <c r="N188" i="6"/>
  <c r="N193" i="6"/>
  <c r="N206" i="6"/>
  <c r="N226" i="6"/>
  <c r="N232" i="6"/>
  <c r="N238" i="6"/>
  <c r="N251" i="6"/>
  <c r="N28" i="6"/>
  <c r="N160" i="6"/>
  <c r="N50" i="6"/>
  <c r="N97" i="6"/>
  <c r="N103" i="6"/>
  <c r="N109" i="6"/>
  <c r="N115" i="6"/>
  <c r="N121" i="6"/>
  <c r="N127" i="6"/>
  <c r="N133" i="6"/>
  <c r="N139" i="6"/>
  <c r="N144" i="6"/>
  <c r="N163" i="6"/>
  <c r="N168" i="6"/>
  <c r="N182" i="6"/>
  <c r="N194" i="6"/>
  <c r="N201" i="6"/>
  <c r="N207" i="6"/>
  <c r="N213" i="6"/>
  <c r="N220" i="6"/>
  <c r="N227" i="6"/>
  <c r="N233" i="6"/>
  <c r="N239" i="6"/>
  <c r="N245" i="6"/>
  <c r="N258" i="6"/>
  <c r="N48" i="6"/>
  <c r="N142" i="6"/>
  <c r="N218" i="6"/>
  <c r="N83" i="6"/>
  <c r="N44" i="6"/>
  <c r="O44" i="6" s="1"/>
  <c r="P44" i="6" s="1"/>
  <c r="N63" i="6"/>
  <c r="O63" i="6" s="1"/>
  <c r="P63" i="6" s="1"/>
  <c r="N104" i="6"/>
  <c r="N122" i="6"/>
  <c r="N134" i="6"/>
  <c r="N145" i="6"/>
  <c r="N151" i="6"/>
  <c r="N157" i="6"/>
  <c r="N164" i="6"/>
  <c r="N169" i="6"/>
  <c r="N175" i="6"/>
  <c r="N189" i="6"/>
  <c r="N195" i="6"/>
  <c r="N202" i="6"/>
  <c r="N208" i="6"/>
  <c r="N214" i="6"/>
  <c r="N221" i="6"/>
  <c r="N228" i="6"/>
  <c r="N234" i="6"/>
  <c r="N240" i="6"/>
  <c r="N246" i="6"/>
  <c r="N252" i="6"/>
  <c r="N82" i="6"/>
  <c r="N119" i="6"/>
  <c r="N166" i="6"/>
  <c r="N199" i="6"/>
  <c r="N224" i="6"/>
  <c r="N96" i="6"/>
  <c r="N90" i="6"/>
  <c r="N91" i="6"/>
  <c r="N116" i="6"/>
  <c r="N20" i="6"/>
  <c r="O20" i="6" s="1"/>
  <c r="P20" i="6" s="1"/>
  <c r="N86" i="6"/>
  <c r="N111" i="6"/>
  <c r="N129" i="6"/>
  <c r="N146" i="6"/>
  <c r="N170" i="6"/>
  <c r="N183" i="6"/>
  <c r="N203" i="6"/>
  <c r="N215" i="6"/>
  <c r="N222" i="6"/>
  <c r="N235" i="6"/>
  <c r="N241" i="6"/>
  <c r="N247" i="6"/>
  <c r="N253" i="6"/>
  <c r="N259" i="6"/>
  <c r="N94" i="6"/>
  <c r="N137" i="6"/>
  <c r="N173" i="6"/>
  <c r="N205" i="6"/>
  <c r="N237" i="6"/>
  <c r="N37" i="6"/>
  <c r="N84" i="6"/>
  <c r="N85" i="6"/>
  <c r="N110" i="6"/>
  <c r="N128" i="6"/>
  <c r="N140" i="6"/>
  <c r="N45" i="6"/>
  <c r="N70" i="6"/>
  <c r="N98" i="6"/>
  <c r="N117" i="6"/>
  <c r="N135" i="6"/>
  <c r="N152" i="6"/>
  <c r="N158" i="6"/>
  <c r="N176" i="6"/>
  <c r="N196" i="6"/>
  <c r="N209" i="6"/>
  <c r="N229" i="6"/>
  <c r="N46" i="6"/>
  <c r="N81" i="6"/>
  <c r="O81" i="6" s="1"/>
  <c r="P81" i="6" s="1"/>
  <c r="N87" i="6"/>
  <c r="N92" i="6"/>
  <c r="N105" i="6"/>
  <c r="N118" i="6"/>
  <c r="N123" i="6"/>
  <c r="N136" i="6"/>
  <c r="N147" i="6"/>
  <c r="N153" i="6"/>
  <c r="N159" i="6"/>
  <c r="N165" i="6"/>
  <c r="N171" i="6"/>
  <c r="N177" i="6"/>
  <c r="N184" i="6"/>
  <c r="N190" i="6"/>
  <c r="N197" i="6"/>
  <c r="N204" i="6"/>
  <c r="N210" i="6"/>
  <c r="N216" i="6"/>
  <c r="N236" i="6"/>
  <c r="N242" i="6"/>
  <c r="N254" i="6"/>
  <c r="N260" i="6"/>
  <c r="N21" i="6"/>
  <c r="O21" i="6" s="1"/>
  <c r="P21" i="6" s="1"/>
  <c r="N47" i="6"/>
  <c r="O47" i="6" s="1"/>
  <c r="P47" i="6" s="1"/>
  <c r="N88" i="6"/>
  <c r="N93" i="6"/>
  <c r="N99" i="6"/>
  <c r="N112" i="6"/>
  <c r="N124" i="6"/>
  <c r="N130" i="6"/>
  <c r="N141" i="6"/>
  <c r="N148" i="6"/>
  <c r="N154" i="6"/>
  <c r="N172" i="6"/>
  <c r="N178" i="6"/>
  <c r="N185" i="6"/>
  <c r="N191" i="6"/>
  <c r="N198" i="6"/>
  <c r="N211" i="6"/>
  <c r="N217" i="6"/>
  <c r="N223" i="6"/>
  <c r="N230" i="6"/>
  <c r="N243" i="6"/>
  <c r="N248" i="6"/>
  <c r="N255" i="6"/>
  <c r="E21" i="6"/>
  <c r="J21" i="6" s="1"/>
  <c r="M21" i="6" s="1"/>
  <c r="C78" i="6"/>
  <c r="E78" i="6" s="1"/>
  <c r="J78" i="6" s="1"/>
  <c r="M78" i="6" s="1"/>
  <c r="C70" i="6"/>
  <c r="E70" i="6" s="1"/>
  <c r="J70" i="6" s="1"/>
  <c r="M70" i="6" s="1"/>
  <c r="C62" i="6"/>
  <c r="E62" i="6" s="1"/>
  <c r="J62" i="6" s="1"/>
  <c r="M62" i="6" s="1"/>
  <c r="C54" i="6"/>
  <c r="E54" i="6" s="1"/>
  <c r="J54" i="6" s="1"/>
  <c r="M54" i="6" s="1"/>
  <c r="C46" i="6"/>
  <c r="E46" i="6" s="1"/>
  <c r="J46" i="6" s="1"/>
  <c r="M46" i="6" s="1"/>
  <c r="C38" i="6"/>
  <c r="E38" i="6" s="1"/>
  <c r="J38" i="6" s="1"/>
  <c r="M38" i="6" s="1"/>
  <c r="C30" i="6"/>
  <c r="E30" i="6" s="1"/>
  <c r="J30" i="6" s="1"/>
  <c r="M30" i="6" s="1"/>
  <c r="C86" i="6"/>
  <c r="E86" i="6" s="1"/>
  <c r="J86" i="6" s="1"/>
  <c r="M86" i="6" s="1"/>
  <c r="C95" i="6"/>
  <c r="E95" i="6" s="1"/>
  <c r="J95" i="6" s="1"/>
  <c r="M95" i="6" s="1"/>
  <c r="C102" i="6"/>
  <c r="E102" i="6" s="1"/>
  <c r="J102" i="6" s="1"/>
  <c r="M102" i="6" s="1"/>
  <c r="C109" i="6"/>
  <c r="E109" i="6" s="1"/>
  <c r="J109" i="6" s="1"/>
  <c r="M109" i="6" s="1"/>
  <c r="C116" i="6"/>
  <c r="E116" i="6" s="1"/>
  <c r="J116" i="6" s="1"/>
  <c r="M116" i="6" s="1"/>
  <c r="C134" i="6"/>
  <c r="E134" i="6" s="1"/>
  <c r="J134" i="6" s="1"/>
  <c r="C147" i="6"/>
  <c r="E147" i="6" s="1"/>
  <c r="J147" i="6" s="1"/>
  <c r="C153" i="6"/>
  <c r="E153" i="6" s="1"/>
  <c r="J153" i="6" s="1"/>
  <c r="C163" i="6"/>
  <c r="E163" i="6" s="1"/>
  <c r="J163" i="6" s="1"/>
  <c r="C177" i="6"/>
  <c r="E177" i="6" s="1"/>
  <c r="J177" i="6" s="1"/>
  <c r="C180" i="6"/>
  <c r="E180" i="6" s="1"/>
  <c r="J180" i="6" s="1"/>
  <c r="C186" i="6"/>
  <c r="E186" i="6" s="1"/>
  <c r="J186" i="6" s="1"/>
  <c r="C196" i="6"/>
  <c r="E196" i="6" s="1"/>
  <c r="J196" i="6" s="1"/>
  <c r="C202" i="6"/>
  <c r="E202" i="6" s="1"/>
  <c r="J202" i="6" s="1"/>
  <c r="C209" i="6"/>
  <c r="E209" i="6" s="1"/>
  <c r="J209" i="6" s="1"/>
  <c r="C216" i="6"/>
  <c r="E216" i="6" s="1"/>
  <c r="J216" i="6" s="1"/>
  <c r="C227" i="6"/>
  <c r="E227" i="6" s="1"/>
  <c r="J227" i="6" s="1"/>
  <c r="C234" i="6"/>
  <c r="E234" i="6" s="1"/>
  <c r="J234" i="6" s="1"/>
  <c r="C241" i="6"/>
  <c r="E241" i="6" s="1"/>
  <c r="J241" i="6" s="1"/>
  <c r="C255" i="6"/>
  <c r="E255" i="6" s="1"/>
  <c r="J255" i="6" s="1"/>
  <c r="C76" i="6"/>
  <c r="E76" i="6" s="1"/>
  <c r="J76" i="6" s="1"/>
  <c r="M76" i="6" s="1"/>
  <c r="C68" i="6"/>
  <c r="E68" i="6" s="1"/>
  <c r="J68" i="6" s="1"/>
  <c r="M68" i="6" s="1"/>
  <c r="C60" i="6"/>
  <c r="E60" i="6" s="1"/>
  <c r="J60" i="6" s="1"/>
  <c r="M60" i="6" s="1"/>
  <c r="C52" i="6"/>
  <c r="E52" i="6" s="1"/>
  <c r="J52" i="6" s="1"/>
  <c r="M52" i="6" s="1"/>
  <c r="C44" i="6"/>
  <c r="E44" i="6" s="1"/>
  <c r="J44" i="6" s="1"/>
  <c r="M44" i="6" s="1"/>
  <c r="C36" i="6"/>
  <c r="E36" i="6" s="1"/>
  <c r="J36" i="6" s="1"/>
  <c r="M36" i="6" s="1"/>
  <c r="C28" i="6"/>
  <c r="E28" i="6" s="1"/>
  <c r="J28" i="6" s="1"/>
  <c r="M28" i="6" s="1"/>
  <c r="C93" i="6"/>
  <c r="E93" i="6" s="1"/>
  <c r="J93" i="6" s="1"/>
  <c r="M93" i="6" s="1"/>
  <c r="C110" i="6"/>
  <c r="E110" i="6" s="1"/>
  <c r="J110" i="6" s="1"/>
  <c r="M110" i="6" s="1"/>
  <c r="C117" i="6"/>
  <c r="E117" i="6" s="1"/>
  <c r="J117" i="6" s="1"/>
  <c r="M117" i="6" s="1"/>
  <c r="C124" i="6"/>
  <c r="E124" i="6" s="1"/>
  <c r="J124" i="6" s="1"/>
  <c r="M124" i="6" s="1"/>
  <c r="C154" i="6"/>
  <c r="E154" i="6" s="1"/>
  <c r="J154" i="6" s="1"/>
  <c r="C169" i="6"/>
  <c r="E169" i="6" s="1"/>
  <c r="J169" i="6" s="1"/>
  <c r="C172" i="6"/>
  <c r="E172" i="6" s="1"/>
  <c r="J172" i="6" s="1"/>
  <c r="C178" i="6"/>
  <c r="E178" i="6" s="1"/>
  <c r="J178" i="6" s="1"/>
  <c r="C187" i="6"/>
  <c r="E187" i="6" s="1"/>
  <c r="J187" i="6" s="1"/>
  <c r="C193" i="6"/>
  <c r="E193" i="6" s="1"/>
  <c r="J193" i="6" s="1"/>
  <c r="C197" i="6"/>
  <c r="E197" i="6" s="1"/>
  <c r="J197" i="6" s="1"/>
  <c r="C200" i="6"/>
  <c r="E200" i="6" s="1"/>
  <c r="J200" i="6" s="1"/>
  <c r="C203" i="6"/>
  <c r="E203" i="6" s="1"/>
  <c r="J203" i="6" s="1"/>
  <c r="C210" i="6"/>
  <c r="E210" i="6" s="1"/>
  <c r="J210" i="6" s="1"/>
  <c r="C217" i="6"/>
  <c r="E217" i="6" s="1"/>
  <c r="J217" i="6" s="1"/>
  <c r="C224" i="6"/>
  <c r="E224" i="6" s="1"/>
  <c r="J224" i="6" s="1"/>
  <c r="C235" i="6"/>
  <c r="E235" i="6" s="1"/>
  <c r="J235" i="6" s="1"/>
  <c r="C242" i="6"/>
  <c r="E242" i="6" s="1"/>
  <c r="J242" i="6" s="1"/>
  <c r="C249" i="6"/>
  <c r="E249" i="6" s="1"/>
  <c r="J249" i="6" s="1"/>
  <c r="C256" i="6"/>
  <c r="E256" i="6" s="1"/>
  <c r="J256" i="6" s="1"/>
  <c r="C75" i="6"/>
  <c r="E75" i="6" s="1"/>
  <c r="J75" i="6" s="1"/>
  <c r="M75" i="6" s="1"/>
  <c r="C67" i="6"/>
  <c r="E67" i="6" s="1"/>
  <c r="J67" i="6" s="1"/>
  <c r="M67" i="6" s="1"/>
  <c r="C59" i="6"/>
  <c r="E59" i="6" s="1"/>
  <c r="J59" i="6" s="1"/>
  <c r="M59" i="6" s="1"/>
  <c r="C51" i="6"/>
  <c r="E51" i="6" s="1"/>
  <c r="J51" i="6" s="1"/>
  <c r="M51" i="6" s="1"/>
  <c r="C43" i="6"/>
  <c r="E43" i="6" s="1"/>
  <c r="J43" i="6" s="1"/>
  <c r="M43" i="6" s="1"/>
  <c r="C35" i="6"/>
  <c r="E35" i="6" s="1"/>
  <c r="J35" i="6" s="1"/>
  <c r="M35" i="6" s="1"/>
  <c r="C27" i="6"/>
  <c r="E27" i="6" s="1"/>
  <c r="J27" i="6" s="1"/>
  <c r="M27" i="6" s="1"/>
  <c r="C87" i="6"/>
  <c r="E87" i="6" s="1"/>
  <c r="J87" i="6" s="1"/>
  <c r="M87" i="6" s="1"/>
  <c r="C91" i="6"/>
  <c r="E91" i="6" s="1"/>
  <c r="J91" i="6" s="1"/>
  <c r="M91" i="6" s="1"/>
  <c r="C96" i="6"/>
  <c r="E96" i="6" s="1"/>
  <c r="J96" i="6" s="1"/>
  <c r="M96" i="6" s="1"/>
  <c r="C103" i="6"/>
  <c r="E103" i="6" s="1"/>
  <c r="J103" i="6" s="1"/>
  <c r="M103" i="6" s="1"/>
  <c r="C107" i="6"/>
  <c r="E107" i="6" s="1"/>
  <c r="J107" i="6" s="1"/>
  <c r="M107" i="6" s="1"/>
  <c r="C114" i="6"/>
  <c r="E114" i="6" s="1"/>
  <c r="J114" i="6" s="1"/>
  <c r="M114" i="6" s="1"/>
  <c r="C121" i="6"/>
  <c r="E121" i="6" s="1"/>
  <c r="J121" i="6" s="1"/>
  <c r="M121" i="6" s="1"/>
  <c r="C128" i="6"/>
  <c r="E128" i="6" s="1"/>
  <c r="J128" i="6" s="1"/>
  <c r="C135" i="6"/>
  <c r="E135" i="6" s="1"/>
  <c r="J135" i="6" s="1"/>
  <c r="C139" i="6"/>
  <c r="E139" i="6" s="1"/>
  <c r="J139" i="6" s="1"/>
  <c r="C142" i="6"/>
  <c r="E142" i="6" s="1"/>
  <c r="J142" i="6" s="1"/>
  <c r="C148" i="6"/>
  <c r="E148" i="6" s="1"/>
  <c r="J148" i="6" s="1"/>
  <c r="C158" i="6"/>
  <c r="E158" i="6" s="1"/>
  <c r="J158" i="6" s="1"/>
  <c r="C167" i="6"/>
  <c r="E167" i="6" s="1"/>
  <c r="J167" i="6" s="1"/>
  <c r="C181" i="6"/>
  <c r="E181" i="6" s="1"/>
  <c r="J181" i="6" s="1"/>
  <c r="C184" i="6"/>
  <c r="E184" i="6" s="1"/>
  <c r="J184" i="6" s="1"/>
  <c r="C191" i="6"/>
  <c r="E191" i="6" s="1"/>
  <c r="J191" i="6" s="1"/>
  <c r="C207" i="6"/>
  <c r="E207" i="6" s="1"/>
  <c r="J207" i="6" s="1"/>
  <c r="C214" i="6"/>
  <c r="E214" i="6" s="1"/>
  <c r="J214" i="6" s="1"/>
  <c r="C221" i="6"/>
  <c r="E221" i="6" s="1"/>
  <c r="J221" i="6" s="1"/>
  <c r="C228" i="6"/>
  <c r="E228" i="6" s="1"/>
  <c r="J228" i="6" s="1"/>
  <c r="C239" i="6"/>
  <c r="E239" i="6" s="1"/>
  <c r="J239" i="6" s="1"/>
  <c r="C246" i="6"/>
  <c r="E246" i="6" s="1"/>
  <c r="J246" i="6" s="1"/>
  <c r="C253" i="6"/>
  <c r="E253" i="6" s="1"/>
  <c r="J253" i="6" s="1"/>
  <c r="C25" i="6"/>
  <c r="E25" i="6" s="1"/>
  <c r="J25" i="6" s="1"/>
  <c r="M25" i="6" s="1"/>
  <c r="C22" i="6"/>
  <c r="E22" i="6" s="1"/>
  <c r="J22" i="6" s="1"/>
  <c r="M22" i="6" s="1"/>
  <c r="C74" i="6"/>
  <c r="E74" i="6" s="1"/>
  <c r="J74" i="6" s="1"/>
  <c r="M74" i="6" s="1"/>
  <c r="C66" i="6"/>
  <c r="E66" i="6" s="1"/>
  <c r="J66" i="6" s="1"/>
  <c r="M66" i="6" s="1"/>
  <c r="C58" i="6"/>
  <c r="E58" i="6" s="1"/>
  <c r="J58" i="6" s="1"/>
  <c r="M58" i="6" s="1"/>
  <c r="C50" i="6"/>
  <c r="E50" i="6" s="1"/>
  <c r="J50" i="6" s="1"/>
  <c r="M50" i="6" s="1"/>
  <c r="C42" i="6"/>
  <c r="E42" i="6" s="1"/>
  <c r="J42" i="6" s="1"/>
  <c r="M42" i="6" s="1"/>
  <c r="C34" i="6"/>
  <c r="E34" i="6" s="1"/>
  <c r="J34" i="6" s="1"/>
  <c r="M34" i="6" s="1"/>
  <c r="C84" i="6"/>
  <c r="E84" i="6" s="1"/>
  <c r="J84" i="6" s="1"/>
  <c r="M84" i="6" s="1"/>
  <c r="C94" i="6"/>
  <c r="E94" i="6" s="1"/>
  <c r="J94" i="6" s="1"/>
  <c r="M94" i="6" s="1"/>
  <c r="C100" i="6"/>
  <c r="E100" i="6" s="1"/>
  <c r="J100" i="6" s="1"/>
  <c r="M100" i="6" s="1"/>
  <c r="C118" i="6"/>
  <c r="E118" i="6" s="1"/>
  <c r="J118" i="6" s="1"/>
  <c r="M118" i="6" s="1"/>
  <c r="C125" i="6"/>
  <c r="E125" i="6" s="1"/>
  <c r="J125" i="6" s="1"/>
  <c r="M125" i="6" s="1"/>
  <c r="C132" i="6"/>
  <c r="E132" i="6" s="1"/>
  <c r="J132" i="6" s="1"/>
  <c r="C145" i="6"/>
  <c r="E145" i="6" s="1"/>
  <c r="J145" i="6" s="1"/>
  <c r="C155" i="6"/>
  <c r="E155" i="6" s="1"/>
  <c r="J155" i="6" s="1"/>
  <c r="C161" i="6"/>
  <c r="E161" i="6" s="1"/>
  <c r="J161" i="6" s="1"/>
  <c r="C164" i="6"/>
  <c r="E164" i="6" s="1"/>
  <c r="J164" i="6" s="1"/>
  <c r="C170" i="6"/>
  <c r="E170" i="6" s="1"/>
  <c r="J170" i="6" s="1"/>
  <c r="C179" i="6"/>
  <c r="E179" i="6" s="1"/>
  <c r="J179" i="6" s="1"/>
  <c r="C188" i="6"/>
  <c r="E188" i="6" s="1"/>
  <c r="J188" i="6" s="1"/>
  <c r="C194" i="6"/>
  <c r="E194" i="6" s="1"/>
  <c r="J194" i="6" s="1"/>
  <c r="C198" i="6"/>
  <c r="E198" i="6" s="1"/>
  <c r="J198" i="6" s="1"/>
  <c r="C211" i="6"/>
  <c r="E211" i="6" s="1"/>
  <c r="J211" i="6" s="1"/>
  <c r="C218" i="6"/>
  <c r="E218" i="6" s="1"/>
  <c r="J218" i="6" s="1"/>
  <c r="C225" i="6"/>
  <c r="E225" i="6" s="1"/>
  <c r="J225" i="6" s="1"/>
  <c r="C232" i="6"/>
  <c r="E232" i="6" s="1"/>
  <c r="J232" i="6" s="1"/>
  <c r="C243" i="6"/>
  <c r="E243" i="6" s="1"/>
  <c r="J243" i="6" s="1"/>
  <c r="C250" i="6"/>
  <c r="E250" i="6" s="1"/>
  <c r="J250" i="6" s="1"/>
  <c r="C260" i="6"/>
  <c r="E260" i="6" s="1"/>
  <c r="J260" i="6" s="1"/>
  <c r="C24" i="6"/>
  <c r="E24" i="6" s="1"/>
  <c r="J24" i="6" s="1"/>
  <c r="M24" i="6" s="1"/>
  <c r="C73" i="6"/>
  <c r="E73" i="6" s="1"/>
  <c r="J73" i="6" s="1"/>
  <c r="M73" i="6" s="1"/>
  <c r="C57" i="6"/>
  <c r="E57" i="6" s="1"/>
  <c r="J57" i="6" s="1"/>
  <c r="M57" i="6" s="1"/>
  <c r="C49" i="6"/>
  <c r="E49" i="6" s="1"/>
  <c r="J49" i="6" s="1"/>
  <c r="M49" i="6" s="1"/>
  <c r="C41" i="6"/>
  <c r="E41" i="6" s="1"/>
  <c r="J41" i="6" s="1"/>
  <c r="M41" i="6" s="1"/>
  <c r="C33" i="6"/>
  <c r="E33" i="6" s="1"/>
  <c r="J33" i="6" s="1"/>
  <c r="M33" i="6" s="1"/>
  <c r="C81" i="6"/>
  <c r="E81" i="6" s="1"/>
  <c r="J81" i="6" s="1"/>
  <c r="M81" i="6" s="1"/>
  <c r="Q81" i="6" s="1"/>
  <c r="C88" i="6"/>
  <c r="E88" i="6" s="1"/>
  <c r="J88" i="6" s="1"/>
  <c r="M88" i="6" s="1"/>
  <c r="C97" i="6"/>
  <c r="E97" i="6" s="1"/>
  <c r="J97" i="6" s="1"/>
  <c r="M97" i="6" s="1"/>
  <c r="C104" i="6"/>
  <c r="E104" i="6" s="1"/>
  <c r="J104" i="6" s="1"/>
  <c r="M104" i="6" s="1"/>
  <c r="C111" i="6"/>
  <c r="E111" i="6" s="1"/>
  <c r="J111" i="6" s="1"/>
  <c r="M111" i="6" s="1"/>
  <c r="C115" i="6"/>
  <c r="E115" i="6" s="1"/>
  <c r="J115" i="6" s="1"/>
  <c r="M115" i="6" s="1"/>
  <c r="C122" i="6"/>
  <c r="E122" i="6" s="1"/>
  <c r="J122" i="6" s="1"/>
  <c r="M122" i="6" s="1"/>
  <c r="C129" i="6"/>
  <c r="E129" i="6" s="1"/>
  <c r="J129" i="6" s="1"/>
  <c r="C136" i="6"/>
  <c r="E136" i="6" s="1"/>
  <c r="J136" i="6" s="1"/>
  <c r="C143" i="6"/>
  <c r="E143" i="6" s="1"/>
  <c r="J143" i="6" s="1"/>
  <c r="C149" i="6"/>
  <c r="E149" i="6" s="1"/>
  <c r="J149" i="6" s="1"/>
  <c r="C152" i="6"/>
  <c r="E152" i="6" s="1"/>
  <c r="J152" i="6" s="1"/>
  <c r="C159" i="6"/>
  <c r="E159" i="6" s="1"/>
  <c r="J159" i="6" s="1"/>
  <c r="C173" i="6"/>
  <c r="E173" i="6" s="1"/>
  <c r="J173" i="6" s="1"/>
  <c r="C176" i="6"/>
  <c r="E176" i="6" s="1"/>
  <c r="J176" i="6" s="1"/>
  <c r="C182" i="6"/>
  <c r="E182" i="6" s="1"/>
  <c r="J182" i="6" s="1"/>
  <c r="C204" i="6"/>
  <c r="E204" i="6" s="1"/>
  <c r="J204" i="6" s="1"/>
  <c r="C215" i="6"/>
  <c r="E215" i="6" s="1"/>
  <c r="J215" i="6" s="1"/>
  <c r="C222" i="6"/>
  <c r="E222" i="6" s="1"/>
  <c r="J222" i="6" s="1"/>
  <c r="C229" i="6"/>
  <c r="E229" i="6" s="1"/>
  <c r="J229" i="6" s="1"/>
  <c r="C236" i="6"/>
  <c r="E236" i="6" s="1"/>
  <c r="J236" i="6" s="1"/>
  <c r="C247" i="6"/>
  <c r="E247" i="6" s="1"/>
  <c r="J247" i="6" s="1"/>
  <c r="C254" i="6"/>
  <c r="E254" i="6" s="1"/>
  <c r="J254" i="6" s="1"/>
  <c r="C257" i="6"/>
  <c r="E257" i="6" s="1"/>
  <c r="J257" i="6" s="1"/>
  <c r="C26" i="6"/>
  <c r="E26" i="6" s="1"/>
  <c r="J26" i="6" s="1"/>
  <c r="M26" i="6" s="1"/>
  <c r="C23" i="6"/>
  <c r="E23" i="6" s="1"/>
  <c r="J23" i="6" s="1"/>
  <c r="M23" i="6" s="1"/>
  <c r="C65" i="6"/>
  <c r="E65" i="6" s="1"/>
  <c r="J65" i="6" s="1"/>
  <c r="M65" i="6" s="1"/>
  <c r="C80" i="6"/>
  <c r="E80" i="6" s="1"/>
  <c r="J80" i="6" s="1"/>
  <c r="M80" i="6" s="1"/>
  <c r="C72" i="6"/>
  <c r="E72" i="6" s="1"/>
  <c r="J72" i="6" s="1"/>
  <c r="M72" i="6" s="1"/>
  <c r="C64" i="6"/>
  <c r="E64" i="6" s="1"/>
  <c r="J64" i="6" s="1"/>
  <c r="M64" i="6" s="1"/>
  <c r="C56" i="6"/>
  <c r="E56" i="6" s="1"/>
  <c r="J56" i="6" s="1"/>
  <c r="M56" i="6" s="1"/>
  <c r="C48" i="6"/>
  <c r="E48" i="6" s="1"/>
  <c r="J48" i="6" s="1"/>
  <c r="M48" i="6" s="1"/>
  <c r="C40" i="6"/>
  <c r="E40" i="6" s="1"/>
  <c r="J40" i="6" s="1"/>
  <c r="M40" i="6" s="1"/>
  <c r="C32" i="6"/>
  <c r="E32" i="6" s="1"/>
  <c r="J32" i="6" s="1"/>
  <c r="M32" i="6" s="1"/>
  <c r="C85" i="6"/>
  <c r="E85" i="6" s="1"/>
  <c r="J85" i="6" s="1"/>
  <c r="M85" i="6" s="1"/>
  <c r="C101" i="6"/>
  <c r="E101" i="6" s="1"/>
  <c r="J101" i="6" s="1"/>
  <c r="M101" i="6" s="1"/>
  <c r="C108" i="6"/>
  <c r="E108" i="6" s="1"/>
  <c r="J108" i="6" s="1"/>
  <c r="M108" i="6" s="1"/>
  <c r="C126" i="6"/>
  <c r="E126" i="6" s="1"/>
  <c r="J126" i="6" s="1"/>
  <c r="M126" i="6" s="1"/>
  <c r="C133" i="6"/>
  <c r="E133" i="6" s="1"/>
  <c r="J133" i="6" s="1"/>
  <c r="C140" i="6"/>
  <c r="E140" i="6" s="1"/>
  <c r="J140" i="6" s="1"/>
  <c r="C146" i="6"/>
  <c r="E146" i="6" s="1"/>
  <c r="J146" i="6" s="1"/>
  <c r="C162" i="6"/>
  <c r="E162" i="6" s="1"/>
  <c r="J162" i="6" s="1"/>
  <c r="C171" i="6"/>
  <c r="E171" i="6" s="1"/>
  <c r="J171" i="6" s="1"/>
  <c r="C185" i="6"/>
  <c r="E185" i="6" s="1"/>
  <c r="J185" i="6" s="1"/>
  <c r="C195" i="6"/>
  <c r="E195" i="6" s="1"/>
  <c r="J195" i="6" s="1"/>
  <c r="C199" i="6"/>
  <c r="E199" i="6" s="1"/>
  <c r="J199" i="6" s="1"/>
  <c r="C201" i="6"/>
  <c r="E201" i="6" s="1"/>
  <c r="J201" i="6" s="1"/>
  <c r="C208" i="6"/>
  <c r="E208" i="6" s="1"/>
  <c r="J208" i="6" s="1"/>
  <c r="C219" i="6"/>
  <c r="E219" i="6" s="1"/>
  <c r="J219" i="6" s="1"/>
  <c r="C226" i="6"/>
  <c r="E226" i="6" s="1"/>
  <c r="J226" i="6" s="1"/>
  <c r="C233" i="6"/>
  <c r="E233" i="6" s="1"/>
  <c r="J233" i="6" s="1"/>
  <c r="C240" i="6"/>
  <c r="E240" i="6" s="1"/>
  <c r="J240" i="6" s="1"/>
  <c r="N34" i="1"/>
  <c r="N74" i="1"/>
  <c r="N58" i="1"/>
  <c r="N42" i="1"/>
  <c r="C72" i="1"/>
  <c r="C64" i="1"/>
  <c r="C56" i="1"/>
  <c r="C48" i="1"/>
  <c r="C40" i="1"/>
  <c r="C32" i="1"/>
  <c r="C31" i="1"/>
  <c r="C78" i="1"/>
  <c r="C46" i="1"/>
  <c r="C38" i="1"/>
  <c r="C30" i="1"/>
  <c r="C79" i="1"/>
  <c r="C39" i="1"/>
  <c r="C54" i="1"/>
  <c r="C69" i="1"/>
  <c r="C61" i="1"/>
  <c r="C53" i="1"/>
  <c r="C45" i="1"/>
  <c r="C37" i="1"/>
  <c r="C29" i="1"/>
  <c r="C47" i="1"/>
  <c r="C62" i="1"/>
  <c r="C52" i="1"/>
  <c r="C55" i="1"/>
  <c r="C60" i="1"/>
  <c r="C21" i="1"/>
  <c r="C59" i="1"/>
  <c r="C43" i="1"/>
  <c r="C35" i="1"/>
  <c r="C27" i="1"/>
  <c r="C63" i="1"/>
  <c r="C68" i="1"/>
  <c r="C67" i="1"/>
  <c r="C58" i="1"/>
  <c r="C71" i="1"/>
  <c r="C70" i="1"/>
  <c r="C77" i="1"/>
  <c r="C76" i="1"/>
  <c r="C44" i="1"/>
  <c r="C36" i="1"/>
  <c r="C28" i="1"/>
  <c r="C75" i="1"/>
  <c r="C51" i="1"/>
  <c r="C22" i="1"/>
  <c r="C74" i="1"/>
  <c r="C66" i="1"/>
  <c r="C50" i="1"/>
  <c r="C42" i="1"/>
  <c r="C34" i="1"/>
  <c r="C26" i="1"/>
  <c r="C23" i="1"/>
  <c r="C73" i="1"/>
  <c r="C65" i="1"/>
  <c r="C57" i="1"/>
  <c r="C49" i="1"/>
  <c r="C41" i="1"/>
  <c r="C33" i="1"/>
  <c r="J20" i="7"/>
  <c r="M20" i="7" s="1"/>
  <c r="N20" i="7"/>
  <c r="O20" i="7" s="1"/>
  <c r="P20" i="7" s="1"/>
  <c r="N21" i="7"/>
  <c r="O21" i="7" s="1"/>
  <c r="P21" i="7" s="1"/>
  <c r="B83" i="6"/>
  <c r="B84" i="6" s="1"/>
  <c r="B85" i="6" s="1"/>
  <c r="B86" i="6" s="1"/>
  <c r="B87" i="6" s="1"/>
  <c r="O82" i="6"/>
  <c r="P82" i="6" s="1"/>
  <c r="Q82" i="6" s="1"/>
  <c r="O48" i="6"/>
  <c r="P48" i="6" s="1"/>
  <c r="O37" i="6"/>
  <c r="P37" i="6" s="1"/>
  <c r="Q37" i="6" s="1"/>
  <c r="O26" i="6"/>
  <c r="P26" i="6" s="1"/>
  <c r="O49" i="6"/>
  <c r="P49" i="6" s="1"/>
  <c r="O45" i="6"/>
  <c r="P45" i="6" s="1"/>
  <c r="Q45" i="6" s="1"/>
  <c r="O46" i="6"/>
  <c r="P46" i="6" s="1"/>
  <c r="Q20" i="6"/>
  <c r="O28" i="6"/>
  <c r="P28" i="6" s="1"/>
  <c r="N38" i="6"/>
  <c r="O38" i="6" s="1"/>
  <c r="P38" i="6" s="1"/>
  <c r="N39" i="6"/>
  <c r="O39" i="6" s="1"/>
  <c r="P39" i="6" s="1"/>
  <c r="N40" i="6"/>
  <c r="O40" i="6" s="1"/>
  <c r="P40" i="6" s="1"/>
  <c r="Q40" i="6" s="1"/>
  <c r="N41" i="6"/>
  <c r="O41" i="6" s="1"/>
  <c r="P41" i="6" s="1"/>
  <c r="Q41" i="6" s="1"/>
  <c r="N42" i="6"/>
  <c r="O42" i="6" s="1"/>
  <c r="P42" i="6" s="1"/>
  <c r="Q42" i="6" s="1"/>
  <c r="N61" i="6"/>
  <c r="O61" i="6" s="1"/>
  <c r="P61" i="6" s="1"/>
  <c r="N62" i="6"/>
  <c r="O62" i="6" s="1"/>
  <c r="P62" i="6" s="1"/>
  <c r="N76" i="6"/>
  <c r="O76" i="6" s="1"/>
  <c r="P76" i="6" s="1"/>
  <c r="O70" i="6"/>
  <c r="P70" i="6" s="1"/>
  <c r="N29" i="6"/>
  <c r="O29" i="6" s="1"/>
  <c r="P29" i="6" s="1"/>
  <c r="Q29" i="6" s="1"/>
  <c r="N30" i="6"/>
  <c r="O30" i="6" s="1"/>
  <c r="P30" i="6" s="1"/>
  <c r="N31" i="6"/>
  <c r="O31" i="6" s="1"/>
  <c r="P31" i="6" s="1"/>
  <c r="N32" i="6"/>
  <c r="O32" i="6" s="1"/>
  <c r="P32" i="6" s="1"/>
  <c r="Q32" i="6" s="1"/>
  <c r="N33" i="6"/>
  <c r="O33" i="6" s="1"/>
  <c r="P33" i="6" s="1"/>
  <c r="Q33" i="6" s="1"/>
  <c r="N34" i="6"/>
  <c r="O34" i="6" s="1"/>
  <c r="P34" i="6" s="1"/>
  <c r="N60" i="6"/>
  <c r="O60" i="6" s="1"/>
  <c r="P60" i="6" s="1"/>
  <c r="N22" i="6"/>
  <c r="O22" i="6" s="1"/>
  <c r="P22" i="6" s="1"/>
  <c r="N23" i="6"/>
  <c r="O23" i="6" s="1"/>
  <c r="P23" i="6" s="1"/>
  <c r="N24" i="6"/>
  <c r="O24" i="6" s="1"/>
  <c r="P24" i="6" s="1"/>
  <c r="N25" i="6"/>
  <c r="O25" i="6" s="1"/>
  <c r="P25" i="6" s="1"/>
  <c r="O50" i="6"/>
  <c r="P50" i="6" s="1"/>
  <c r="Q50" i="6" s="1"/>
  <c r="N75" i="6"/>
  <c r="O75" i="6" s="1"/>
  <c r="P75" i="6" s="1"/>
  <c r="N67" i="6"/>
  <c r="O67" i="6" s="1"/>
  <c r="P67" i="6" s="1"/>
  <c r="Q67" i="6" s="1"/>
  <c r="N59" i="6"/>
  <c r="O59" i="6" s="1"/>
  <c r="P59" i="6" s="1"/>
  <c r="Q59" i="6" s="1"/>
  <c r="N51" i="6"/>
  <c r="O51" i="6" s="1"/>
  <c r="P51" i="6" s="1"/>
  <c r="N43" i="6"/>
  <c r="O43" i="6" s="1"/>
  <c r="P43" i="6" s="1"/>
  <c r="N35" i="6"/>
  <c r="O35" i="6" s="1"/>
  <c r="P35" i="6" s="1"/>
  <c r="N27" i="6"/>
  <c r="O27" i="6" s="1"/>
  <c r="P27" i="6" s="1"/>
  <c r="N74" i="6"/>
  <c r="O74" i="6" s="1"/>
  <c r="P74" i="6" s="1"/>
  <c r="Q74" i="6" s="1"/>
  <c r="N58" i="6"/>
  <c r="O58" i="6" s="1"/>
  <c r="P58" i="6" s="1"/>
  <c r="N66" i="6"/>
  <c r="O66" i="6" s="1"/>
  <c r="P66" i="6" s="1"/>
  <c r="Q66" i="6" s="1"/>
  <c r="N73" i="6"/>
  <c r="O73" i="6" s="1"/>
  <c r="P73" i="6" s="1"/>
  <c r="N80" i="6"/>
  <c r="O80" i="6" s="1"/>
  <c r="P80" i="6" s="1"/>
  <c r="N72" i="6"/>
  <c r="O72" i="6" s="1"/>
  <c r="P72" i="6" s="1"/>
  <c r="N79" i="6"/>
  <c r="O79" i="6" s="1"/>
  <c r="P79" i="6" s="1"/>
  <c r="Q79" i="6" s="1"/>
  <c r="N71" i="6"/>
  <c r="O71" i="6" s="1"/>
  <c r="P71" i="6" s="1"/>
  <c r="N78" i="6"/>
  <c r="O78" i="6" s="1"/>
  <c r="P78" i="6" s="1"/>
  <c r="Q78" i="6" s="1"/>
  <c r="N77" i="6"/>
  <c r="O77" i="6" s="1"/>
  <c r="P77" i="6" s="1"/>
  <c r="Q77" i="6" s="1"/>
  <c r="N69" i="6"/>
  <c r="O69" i="6" s="1"/>
  <c r="P69" i="6" s="1"/>
  <c r="Q69" i="6" s="1"/>
  <c r="N65" i="6"/>
  <c r="O65" i="6" s="1"/>
  <c r="P65" i="6" s="1"/>
  <c r="N68" i="6"/>
  <c r="O68" i="6" s="1"/>
  <c r="P68" i="6" s="1"/>
  <c r="N52" i="6"/>
  <c r="O52" i="6" s="1"/>
  <c r="P52" i="6" s="1"/>
  <c r="N53" i="6"/>
  <c r="O53" i="6" s="1"/>
  <c r="P53" i="6" s="1"/>
  <c r="Q53" i="6" s="1"/>
  <c r="N54" i="6"/>
  <c r="O54" i="6" s="1"/>
  <c r="P54" i="6" s="1"/>
  <c r="N55" i="6"/>
  <c r="O55" i="6" s="1"/>
  <c r="P55" i="6" s="1"/>
  <c r="N56" i="6"/>
  <c r="O56" i="6" s="1"/>
  <c r="P56" i="6" s="1"/>
  <c r="Q56" i="6" s="1"/>
  <c r="N57" i="6"/>
  <c r="O57" i="6" s="1"/>
  <c r="P57" i="6" s="1"/>
  <c r="N64" i="6"/>
  <c r="O64" i="6" s="1"/>
  <c r="P64" i="6" s="1"/>
  <c r="E31" i="6"/>
  <c r="J31" i="6" s="1"/>
  <c r="M31" i="6" s="1"/>
  <c r="E39" i="6"/>
  <c r="J39" i="6" s="1"/>
  <c r="M39" i="6" s="1"/>
  <c r="E47" i="6"/>
  <c r="J47" i="6" s="1"/>
  <c r="M47" i="6" s="1"/>
  <c r="E55" i="6"/>
  <c r="J55" i="6" s="1"/>
  <c r="M55" i="6" s="1"/>
  <c r="Q55" i="6" s="1"/>
  <c r="E63" i="6"/>
  <c r="J63" i="6" s="1"/>
  <c r="M63" i="6" s="1"/>
  <c r="E71" i="6"/>
  <c r="J71" i="6" s="1"/>
  <c r="M71" i="6" s="1"/>
  <c r="Q71" i="6" s="1"/>
  <c r="N78" i="1"/>
  <c r="N70" i="1"/>
  <c r="N62" i="1"/>
  <c r="N54" i="1"/>
  <c r="N46" i="1"/>
  <c r="N38" i="1"/>
  <c r="N30" i="1"/>
  <c r="N22" i="1"/>
  <c r="O22" i="1" s="1"/>
  <c r="P22" i="1" s="1"/>
  <c r="N77" i="1"/>
  <c r="N69" i="1"/>
  <c r="N61" i="1"/>
  <c r="N53" i="1"/>
  <c r="N45" i="1"/>
  <c r="N37" i="1"/>
  <c r="N29" i="1"/>
  <c r="N21" i="1"/>
  <c r="O21" i="1" s="1"/>
  <c r="P21" i="1" s="1"/>
  <c r="N76" i="1"/>
  <c r="N68" i="1"/>
  <c r="N60" i="1"/>
  <c r="N52" i="1"/>
  <c r="N44" i="1"/>
  <c r="N36" i="1"/>
  <c r="N28" i="1"/>
  <c r="N75" i="1"/>
  <c r="N67" i="1"/>
  <c r="N59" i="1"/>
  <c r="N51" i="1"/>
  <c r="N43" i="1"/>
  <c r="N35" i="1"/>
  <c r="Q20" i="1"/>
  <c r="B26" i="1"/>
  <c r="B27" i="1" s="1"/>
  <c r="B28" i="1" s="1"/>
  <c r="O25" i="1"/>
  <c r="P25" i="1" s="1"/>
  <c r="G18" i="9" l="1"/>
  <c r="C19" i="9" s="1"/>
  <c r="D19" i="9" s="1"/>
  <c r="F19" i="9" s="1"/>
  <c r="Q48" i="6"/>
  <c r="Q62" i="6"/>
  <c r="Q43" i="6"/>
  <c r="Q61" i="6"/>
  <c r="Q54" i="6"/>
  <c r="O83" i="6"/>
  <c r="P83" i="6" s="1"/>
  <c r="Q83" i="6" s="1"/>
  <c r="Q36" i="6"/>
  <c r="Q26" i="6"/>
  <c r="Q35" i="6"/>
  <c r="Q51" i="6"/>
  <c r="Q70" i="6"/>
  <c r="Q24" i="6"/>
  <c r="Q65" i="6"/>
  <c r="Q76" i="6"/>
  <c r="Q28" i="6"/>
  <c r="O84" i="6"/>
  <c r="P84" i="6" s="1"/>
  <c r="Q84" i="6" s="1"/>
  <c r="Q58" i="6"/>
  <c r="Q44" i="6"/>
  <c r="C23" i="7"/>
  <c r="E22" i="7"/>
  <c r="H22" i="7"/>
  <c r="I22" i="7"/>
  <c r="Q20" i="7"/>
  <c r="Q21" i="7"/>
  <c r="Q63" i="6"/>
  <c r="Q21" i="6"/>
  <c r="Q64" i="6"/>
  <c r="Q75" i="6"/>
  <c r="Q38" i="6"/>
  <c r="Q80" i="6"/>
  <c r="Q34" i="6"/>
  <c r="Q27" i="6"/>
  <c r="Q25" i="6"/>
  <c r="Q52" i="6"/>
  <c r="Q30" i="6"/>
  <c r="Q68" i="6"/>
  <c r="Q22" i="6"/>
  <c r="Q49" i="6"/>
  <c r="Q57" i="6"/>
  <c r="Q72" i="6"/>
  <c r="Q46" i="6"/>
  <c r="Q73" i="6"/>
  <c r="Q60" i="6"/>
  <c r="B88" i="6"/>
  <c r="O87" i="6"/>
  <c r="P87" i="6" s="1"/>
  <c r="Q87" i="6" s="1"/>
  <c r="O86" i="6"/>
  <c r="P86" i="6" s="1"/>
  <c r="Q86" i="6" s="1"/>
  <c r="O85" i="6"/>
  <c r="P85" i="6" s="1"/>
  <c r="Q85" i="6" s="1"/>
  <c r="Q47" i="6"/>
  <c r="Q39" i="6"/>
  <c r="Q31" i="6"/>
  <c r="Q23" i="6"/>
  <c r="E31" i="1"/>
  <c r="J31" i="1" s="1"/>
  <c r="E39" i="1"/>
  <c r="J39" i="1" s="1"/>
  <c r="E55" i="1"/>
  <c r="J55" i="1" s="1"/>
  <c r="E63" i="1"/>
  <c r="J63" i="1" s="1"/>
  <c r="E71" i="1"/>
  <c r="J71" i="1" s="1"/>
  <c r="E79" i="1"/>
  <c r="J79" i="1" s="1"/>
  <c r="E28" i="1"/>
  <c r="J28" i="1" s="1"/>
  <c r="E60" i="1"/>
  <c r="J60" i="1" s="1"/>
  <c r="E37" i="1"/>
  <c r="J37" i="1" s="1"/>
  <c r="E45" i="1"/>
  <c r="J45" i="1" s="1"/>
  <c r="E30" i="1"/>
  <c r="J30" i="1" s="1"/>
  <c r="E46" i="1"/>
  <c r="J46" i="1" s="1"/>
  <c r="E62" i="1"/>
  <c r="J62" i="1" s="1"/>
  <c r="E78" i="1"/>
  <c r="J78" i="1" s="1"/>
  <c r="E24" i="1"/>
  <c r="J24" i="1" s="1"/>
  <c r="Q24" i="1" s="1"/>
  <c r="E32" i="1"/>
  <c r="J32" i="1" s="1"/>
  <c r="E40" i="1"/>
  <c r="J40" i="1" s="1"/>
  <c r="E48" i="1"/>
  <c r="J48" i="1" s="1"/>
  <c r="E56" i="1"/>
  <c r="J56" i="1" s="1"/>
  <c r="E64" i="1"/>
  <c r="J64" i="1" s="1"/>
  <c r="E72" i="1"/>
  <c r="J72" i="1" s="1"/>
  <c r="E80" i="1"/>
  <c r="J80" i="1" s="1"/>
  <c r="E25" i="1"/>
  <c r="J25" i="1" s="1"/>
  <c r="Q25" i="1" s="1"/>
  <c r="E41" i="1"/>
  <c r="J41" i="1" s="1"/>
  <c r="E49" i="1"/>
  <c r="J49" i="1" s="1"/>
  <c r="E57" i="1"/>
  <c r="J57" i="1" s="1"/>
  <c r="E65" i="1"/>
  <c r="J65" i="1" s="1"/>
  <c r="E73" i="1"/>
  <c r="J73" i="1" s="1"/>
  <c r="E23" i="1"/>
  <c r="J23" i="1" s="1"/>
  <c r="E26" i="1"/>
  <c r="J26" i="1" s="1"/>
  <c r="E34" i="1"/>
  <c r="J34" i="1" s="1"/>
  <c r="E42" i="1"/>
  <c r="J42" i="1" s="1"/>
  <c r="E50" i="1"/>
  <c r="J50" i="1" s="1"/>
  <c r="E58" i="1"/>
  <c r="J58" i="1" s="1"/>
  <c r="E66" i="1"/>
  <c r="J66" i="1" s="1"/>
  <c r="E74" i="1"/>
  <c r="J74" i="1" s="1"/>
  <c r="E22" i="1"/>
  <c r="J22" i="1" s="1"/>
  <c r="Q22" i="1" s="1"/>
  <c r="E27" i="1"/>
  <c r="J27" i="1" s="1"/>
  <c r="E43" i="1"/>
  <c r="J43" i="1" s="1"/>
  <c r="E51" i="1"/>
  <c r="J51" i="1" s="1"/>
  <c r="E59" i="1"/>
  <c r="J59" i="1" s="1"/>
  <c r="E67" i="1"/>
  <c r="J67" i="1" s="1"/>
  <c r="E75" i="1"/>
  <c r="J75" i="1" s="1"/>
  <c r="E21" i="1"/>
  <c r="J21" i="1" s="1"/>
  <c r="Q21" i="1" s="1"/>
  <c r="E36" i="1"/>
  <c r="J36" i="1" s="1"/>
  <c r="E52" i="1"/>
  <c r="J52" i="1" s="1"/>
  <c r="E68" i="1"/>
  <c r="J68" i="1" s="1"/>
  <c r="E76" i="1"/>
  <c r="J76" i="1" s="1"/>
  <c r="E29" i="1"/>
  <c r="J29" i="1" s="1"/>
  <c r="E53" i="1"/>
  <c r="J53" i="1" s="1"/>
  <c r="E69" i="1"/>
  <c r="J69" i="1" s="1"/>
  <c r="E77" i="1"/>
  <c r="J77" i="1" s="1"/>
  <c r="E38" i="1"/>
  <c r="J38" i="1" s="1"/>
  <c r="E54" i="1"/>
  <c r="J54" i="1" s="1"/>
  <c r="E70" i="1"/>
  <c r="J70" i="1" s="1"/>
  <c r="E61" i="1"/>
  <c r="J61" i="1" s="1"/>
  <c r="E47" i="1"/>
  <c r="J47" i="1" s="1"/>
  <c r="E35" i="1"/>
  <c r="J35" i="1" s="1"/>
  <c r="E44" i="1"/>
  <c r="J44" i="1" s="1"/>
  <c r="O27" i="1"/>
  <c r="P27" i="1" s="1"/>
  <c r="O26" i="1"/>
  <c r="P26" i="1" s="1"/>
  <c r="E33" i="1"/>
  <c r="J33" i="1" s="1"/>
  <c r="O28" i="1"/>
  <c r="P28" i="1" s="1"/>
  <c r="B29" i="1"/>
  <c r="H23" i="7" l="1"/>
  <c r="G19" i="9"/>
  <c r="C20" i="9" s="1"/>
  <c r="D20" i="9" s="1"/>
  <c r="F20" i="9" s="1"/>
  <c r="G22" i="7"/>
  <c r="J22" i="7" s="1"/>
  <c r="C24" i="7"/>
  <c r="D23" i="7"/>
  <c r="E23" i="7" s="1"/>
  <c r="I23" i="7"/>
  <c r="B89" i="6"/>
  <c r="O88" i="6"/>
  <c r="P88" i="6" s="1"/>
  <c r="Q88" i="6" s="1"/>
  <c r="Q27" i="1"/>
  <c r="Q26" i="1"/>
  <c r="Q28" i="1"/>
  <c r="B30" i="1"/>
  <c r="O29" i="1"/>
  <c r="D24" i="7" l="1"/>
  <c r="E24" i="7" s="1"/>
  <c r="I24" i="7"/>
  <c r="C25" i="7"/>
  <c r="M22" i="7"/>
  <c r="Q22" i="7" s="1"/>
  <c r="G20" i="9"/>
  <c r="C21" i="9" s="1"/>
  <c r="H24" i="7"/>
  <c r="G23" i="7"/>
  <c r="J23" i="7" s="1"/>
  <c r="I25" i="7"/>
  <c r="B90" i="6"/>
  <c r="O89" i="6"/>
  <c r="P89" i="6" s="1"/>
  <c r="Q89" i="6" s="1"/>
  <c r="P29" i="1"/>
  <c r="Q29" i="1" s="1"/>
  <c r="O30" i="1"/>
  <c r="B31" i="1"/>
  <c r="D25" i="7" l="1"/>
  <c r="E25" i="7" s="1"/>
  <c r="G24" i="7"/>
  <c r="J24" i="7" s="1"/>
  <c r="M24" i="7" s="1"/>
  <c r="Q24" i="7" s="1"/>
  <c r="H25" i="7"/>
  <c r="C26" i="7"/>
  <c r="M23" i="7"/>
  <c r="Q23" i="7" s="1"/>
  <c r="D21" i="9"/>
  <c r="F21" i="9" s="1"/>
  <c r="B91" i="6"/>
  <c r="O90" i="6"/>
  <c r="P90" i="6" s="1"/>
  <c r="Q90" i="6" s="1"/>
  <c r="P30" i="1"/>
  <c r="Q30" i="1" s="1"/>
  <c r="O31" i="1"/>
  <c r="B32" i="1"/>
  <c r="G25" i="7" l="1"/>
  <c r="J25" i="7" s="1"/>
  <c r="M25" i="7" s="1"/>
  <c r="Q25" i="7" s="1"/>
  <c r="D26" i="7"/>
  <c r="E26" i="7" s="1"/>
  <c r="H26" i="7"/>
  <c r="I26" i="7"/>
  <c r="C27" i="7"/>
  <c r="G21" i="9"/>
  <c r="C22" i="9" s="1"/>
  <c r="D22" i="9" s="1"/>
  <c r="F22" i="9" s="1"/>
  <c r="B92" i="6"/>
  <c r="O91" i="6"/>
  <c r="P91" i="6" s="1"/>
  <c r="Q91" i="6" s="1"/>
  <c r="P31" i="1"/>
  <c r="Q31" i="1" s="1"/>
  <c r="O32" i="1"/>
  <c r="B33" i="1"/>
  <c r="D27" i="7" l="1"/>
  <c r="E27" i="7" s="1"/>
  <c r="G26" i="7"/>
  <c r="J26" i="7" s="1"/>
  <c r="M26" i="7" s="1"/>
  <c r="Q26" i="7" s="1"/>
  <c r="C28" i="7"/>
  <c r="D28" i="7" s="1"/>
  <c r="E28" i="7" s="1"/>
  <c r="I27" i="7"/>
  <c r="H27" i="7"/>
  <c r="G22" i="9"/>
  <c r="C23" i="9" s="1"/>
  <c r="B93" i="6"/>
  <c r="O92" i="6"/>
  <c r="P92" i="6" s="1"/>
  <c r="Q92" i="6" s="1"/>
  <c r="P32" i="1"/>
  <c r="Q32" i="1" s="1"/>
  <c r="B34" i="1"/>
  <c r="O33" i="1"/>
  <c r="I28" i="7" l="1"/>
  <c r="G27" i="7"/>
  <c r="J27" i="7" s="1"/>
  <c r="M27" i="7" s="1"/>
  <c r="Q27" i="7" s="1"/>
  <c r="H28" i="7"/>
  <c r="G28" i="7" s="1"/>
  <c r="J28" i="7" s="1"/>
  <c r="C29" i="7"/>
  <c r="D23" i="9"/>
  <c r="F23" i="9" s="1"/>
  <c r="B94" i="6"/>
  <c r="O93" i="6"/>
  <c r="P93" i="6" s="1"/>
  <c r="Q93" i="6" s="1"/>
  <c r="P33" i="1"/>
  <c r="Q33" i="1" s="1"/>
  <c r="B35" i="1"/>
  <c r="O34" i="1"/>
  <c r="C30" i="7" l="1"/>
  <c r="H29" i="7"/>
  <c r="I29" i="7"/>
  <c r="D29" i="7"/>
  <c r="E29" i="7" s="1"/>
  <c r="G29" i="7" s="1"/>
  <c r="J29" i="7" s="1"/>
  <c r="M28" i="7"/>
  <c r="Q28" i="7" s="1"/>
  <c r="G23" i="9"/>
  <c r="C24" i="9" s="1"/>
  <c r="D24" i="9" s="1"/>
  <c r="F24" i="9" s="1"/>
  <c r="B95" i="6"/>
  <c r="O94" i="6"/>
  <c r="P94" i="6" s="1"/>
  <c r="Q94" i="6" s="1"/>
  <c r="P34" i="1"/>
  <c r="Q34" i="1" s="1"/>
  <c r="B36" i="1"/>
  <c r="O35" i="1"/>
  <c r="I30" i="7" l="1"/>
  <c r="D30" i="7"/>
  <c r="E30" i="7" s="1"/>
  <c r="H30" i="7"/>
  <c r="C31" i="7"/>
  <c r="M29" i="7"/>
  <c r="Q29" i="7" s="1"/>
  <c r="G24" i="9"/>
  <c r="C25" i="9" s="1"/>
  <c r="G30" i="7"/>
  <c r="J30" i="7" s="1"/>
  <c r="B96" i="6"/>
  <c r="O95" i="6"/>
  <c r="P95" i="6" s="1"/>
  <c r="Q95" i="6" s="1"/>
  <c r="P35" i="1"/>
  <c r="Q35" i="1" s="1"/>
  <c r="B37" i="1"/>
  <c r="O36" i="1"/>
  <c r="H31" i="7" l="1"/>
  <c r="C32" i="7"/>
  <c r="I31" i="7"/>
  <c r="D31" i="7"/>
  <c r="E31" i="7" s="1"/>
  <c r="M30" i="7"/>
  <c r="Q30" i="7" s="1"/>
  <c r="D25" i="9"/>
  <c r="F25" i="9" s="1"/>
  <c r="B97" i="6"/>
  <c r="O96" i="6"/>
  <c r="P96" i="6" s="1"/>
  <c r="Q96" i="6" s="1"/>
  <c r="P36" i="1"/>
  <c r="Q36" i="1" s="1"/>
  <c r="B38" i="1"/>
  <c r="O37" i="1"/>
  <c r="C33" i="7" l="1"/>
  <c r="I33" i="7" s="1"/>
  <c r="D32" i="7"/>
  <c r="E32" i="7" s="1"/>
  <c r="H32" i="7"/>
  <c r="I32" i="7"/>
  <c r="G31" i="7"/>
  <c r="J31" i="7" s="1"/>
  <c r="M31" i="7" s="1"/>
  <c r="Q31" i="7" s="1"/>
  <c r="G25" i="9"/>
  <c r="C26" i="9" s="1"/>
  <c r="D26" i="9" s="1"/>
  <c r="F26" i="9" s="1"/>
  <c r="G26" i="9" s="1"/>
  <c r="C27" i="9" s="1"/>
  <c r="G32" i="7"/>
  <c r="J32" i="7" s="1"/>
  <c r="D33" i="7"/>
  <c r="E33" i="7" s="1"/>
  <c r="C34" i="7"/>
  <c r="B98" i="6"/>
  <c r="O97" i="6"/>
  <c r="P97" i="6" s="1"/>
  <c r="Q97" i="6" s="1"/>
  <c r="P37" i="1"/>
  <c r="Q37" i="1" s="1"/>
  <c r="O38" i="1"/>
  <c r="B39" i="1"/>
  <c r="H33" i="7" l="1"/>
  <c r="G33" i="7" s="1"/>
  <c r="J33" i="7" s="1"/>
  <c r="M32" i="7"/>
  <c r="Q32" i="7" s="1"/>
  <c r="D27" i="9"/>
  <c r="F27" i="9" s="1"/>
  <c r="D34" i="7"/>
  <c r="E34" i="7" s="1"/>
  <c r="C35" i="7"/>
  <c r="I34" i="7"/>
  <c r="H34" i="7"/>
  <c r="B99" i="6"/>
  <c r="O98" i="6"/>
  <c r="P98" i="6" s="1"/>
  <c r="Q98" i="6" s="1"/>
  <c r="P38" i="1"/>
  <c r="Q38" i="1" s="1"/>
  <c r="O39" i="1"/>
  <c r="B40" i="1"/>
  <c r="M33" i="7" l="1"/>
  <c r="Q33" i="7" s="1"/>
  <c r="G27" i="9"/>
  <c r="C28" i="9" s="1"/>
  <c r="G34" i="7"/>
  <c r="J34" i="7" s="1"/>
  <c r="D35" i="7"/>
  <c r="H35" i="7"/>
  <c r="I35" i="7"/>
  <c r="C36" i="7"/>
  <c r="E35" i="7"/>
  <c r="B100" i="6"/>
  <c r="O99" i="6"/>
  <c r="P99" i="6" s="1"/>
  <c r="Q99" i="6" s="1"/>
  <c r="P39" i="1"/>
  <c r="Q39" i="1" s="1"/>
  <c r="O40" i="1"/>
  <c r="B41" i="1"/>
  <c r="M34" i="7" l="1"/>
  <c r="Q34" i="7" s="1"/>
  <c r="D28" i="9"/>
  <c r="F28" i="9" s="1"/>
  <c r="G35" i="7"/>
  <c r="J35" i="7" s="1"/>
  <c r="D36" i="7"/>
  <c r="E36" i="7" s="1"/>
  <c r="C37" i="7"/>
  <c r="I36" i="7"/>
  <c r="H36" i="7"/>
  <c r="B101" i="6"/>
  <c r="O100" i="6"/>
  <c r="P100" i="6" s="1"/>
  <c r="Q100" i="6" s="1"/>
  <c r="P40" i="1"/>
  <c r="Q40" i="1" s="1"/>
  <c r="B42" i="1"/>
  <c r="O41" i="1"/>
  <c r="M35" i="7" l="1"/>
  <c r="Q35" i="7" s="1"/>
  <c r="G28" i="9"/>
  <c r="C29" i="9" s="1"/>
  <c r="G36" i="7"/>
  <c r="J36" i="7" s="1"/>
  <c r="D37" i="7"/>
  <c r="E37" i="7" s="1"/>
  <c r="H37" i="7"/>
  <c r="I37" i="7"/>
  <c r="C38" i="7"/>
  <c r="B102" i="6"/>
  <c r="O101" i="6"/>
  <c r="P101" i="6" s="1"/>
  <c r="Q101" i="6" s="1"/>
  <c r="P41" i="1"/>
  <c r="Q41" i="1" s="1"/>
  <c r="B43" i="1"/>
  <c r="O42" i="1"/>
  <c r="M36" i="7" l="1"/>
  <c r="Q36" i="7" s="1"/>
  <c r="D29" i="9"/>
  <c r="F29" i="9" s="1"/>
  <c r="G37" i="7"/>
  <c r="J37" i="7" s="1"/>
  <c r="D38" i="7"/>
  <c r="E38" i="7" s="1"/>
  <c r="I38" i="7"/>
  <c r="C39" i="7"/>
  <c r="H38" i="7"/>
  <c r="B103" i="6"/>
  <c r="O102" i="6"/>
  <c r="P102" i="6" s="1"/>
  <c r="Q102" i="6" s="1"/>
  <c r="P42" i="1"/>
  <c r="Q42" i="1" s="1"/>
  <c r="B44" i="1"/>
  <c r="M37" i="7" l="1"/>
  <c r="Q37" i="7" s="1"/>
  <c r="G29" i="9"/>
  <c r="C30" i="9" s="1"/>
  <c r="D30" i="9" s="1"/>
  <c r="F30" i="9" s="1"/>
  <c r="G38" i="7"/>
  <c r="J38" i="7" s="1"/>
  <c r="D39" i="7"/>
  <c r="I39" i="7"/>
  <c r="C40" i="7"/>
  <c r="H39" i="7"/>
  <c r="E39" i="7"/>
  <c r="B104" i="6"/>
  <c r="O103" i="6"/>
  <c r="P103" i="6" s="1"/>
  <c r="Q103" i="6" s="1"/>
  <c r="B45" i="1"/>
  <c r="O44" i="1"/>
  <c r="M38" i="7" l="1"/>
  <c r="Q38" i="7" s="1"/>
  <c r="G30" i="9"/>
  <c r="C31" i="9" s="1"/>
  <c r="D31" i="9" s="1"/>
  <c r="F31" i="9" s="1"/>
  <c r="G39" i="7"/>
  <c r="J39" i="7" s="1"/>
  <c r="D40" i="7"/>
  <c r="E40" i="7" s="1"/>
  <c r="C41" i="7"/>
  <c r="I40" i="7"/>
  <c r="H40" i="7"/>
  <c r="B105" i="6"/>
  <c r="O104" i="6"/>
  <c r="P104" i="6" s="1"/>
  <c r="Q104" i="6" s="1"/>
  <c r="P44" i="1"/>
  <c r="Q44" i="1" s="1"/>
  <c r="B46" i="1"/>
  <c r="O45" i="1"/>
  <c r="M39" i="7" l="1"/>
  <c r="Q39" i="7" s="1"/>
  <c r="G31" i="9"/>
  <c r="C32" i="9" s="1"/>
  <c r="D32" i="9" s="1"/>
  <c r="F32" i="9" s="1"/>
  <c r="G40" i="7"/>
  <c r="J40" i="7" s="1"/>
  <c r="D41" i="7"/>
  <c r="E41" i="7" s="1"/>
  <c r="I41" i="7"/>
  <c r="H41" i="7"/>
  <c r="C42" i="7"/>
  <c r="B106" i="6"/>
  <c r="O105" i="6"/>
  <c r="P105" i="6" s="1"/>
  <c r="Q105" i="6" s="1"/>
  <c r="P45" i="1"/>
  <c r="Q45" i="1" s="1"/>
  <c r="O46" i="1"/>
  <c r="B47" i="1"/>
  <c r="M40" i="7" l="1"/>
  <c r="Q40" i="7" s="1"/>
  <c r="G32" i="9"/>
  <c r="C33" i="9" s="1"/>
  <c r="G41" i="7"/>
  <c r="J41" i="7" s="1"/>
  <c r="D42" i="7"/>
  <c r="E42" i="7" s="1"/>
  <c r="H42" i="7"/>
  <c r="C43" i="7"/>
  <c r="I42" i="7"/>
  <c r="B107" i="6"/>
  <c r="O106" i="6"/>
  <c r="P106" i="6" s="1"/>
  <c r="Q106" i="6" s="1"/>
  <c r="P46" i="1"/>
  <c r="Q46" i="1" s="1"/>
  <c r="O47" i="1"/>
  <c r="B48" i="1"/>
  <c r="M41" i="7" l="1"/>
  <c r="Q41" i="7" s="1"/>
  <c r="D33" i="9"/>
  <c r="F33" i="9" s="1"/>
  <c r="G42" i="7"/>
  <c r="J42" i="7" s="1"/>
  <c r="D43" i="7"/>
  <c r="E43" i="7" s="1"/>
  <c r="C44" i="7"/>
  <c r="I43" i="7"/>
  <c r="H43" i="7"/>
  <c r="B108" i="6"/>
  <c r="O107" i="6"/>
  <c r="P107" i="6" s="1"/>
  <c r="Q107" i="6" s="1"/>
  <c r="P47" i="1"/>
  <c r="Q47" i="1" s="1"/>
  <c r="B49" i="1"/>
  <c r="O48" i="1"/>
  <c r="M42" i="7" l="1"/>
  <c r="Q42" i="7" s="1"/>
  <c r="G33" i="9"/>
  <c r="C34" i="9" s="1"/>
  <c r="D34" i="9" s="1"/>
  <c r="F34" i="9" s="1"/>
  <c r="G43" i="7"/>
  <c r="J43" i="7" s="1"/>
  <c r="D44" i="7"/>
  <c r="E44" i="7" s="1"/>
  <c r="C45" i="7"/>
  <c r="H44" i="7"/>
  <c r="I44" i="7"/>
  <c r="B109" i="6"/>
  <c r="O108" i="6"/>
  <c r="P108" i="6" s="1"/>
  <c r="Q108" i="6" s="1"/>
  <c r="P48" i="1"/>
  <c r="Q48" i="1" s="1"/>
  <c r="B50" i="1"/>
  <c r="O49" i="1"/>
  <c r="M43" i="7" l="1"/>
  <c r="Q43" i="7" s="1"/>
  <c r="G34" i="9"/>
  <c r="C35" i="9" s="1"/>
  <c r="D35" i="9" s="1"/>
  <c r="F35" i="9" s="1"/>
  <c r="D45" i="7"/>
  <c r="E45" i="7" s="1"/>
  <c r="H45" i="7"/>
  <c r="C46" i="7"/>
  <c r="I45" i="7"/>
  <c r="G44" i="7"/>
  <c r="J44" i="7" s="1"/>
  <c r="B110" i="6"/>
  <c r="O109" i="6"/>
  <c r="P109" i="6" s="1"/>
  <c r="Q109" i="6" s="1"/>
  <c r="P49" i="1"/>
  <c r="Q49" i="1" s="1"/>
  <c r="O50" i="1"/>
  <c r="B51" i="1"/>
  <c r="M44" i="7" l="1"/>
  <c r="Q44" i="7" s="1"/>
  <c r="G35" i="9"/>
  <c r="C36" i="9" s="1"/>
  <c r="G45" i="7"/>
  <c r="J45" i="7" s="1"/>
  <c r="D46" i="7"/>
  <c r="E46" i="7" s="1"/>
  <c r="H46" i="7"/>
  <c r="I46" i="7"/>
  <c r="C47" i="7"/>
  <c r="B111" i="6"/>
  <c r="O110" i="6"/>
  <c r="P110" i="6" s="1"/>
  <c r="Q110" i="6" s="1"/>
  <c r="P50" i="1"/>
  <c r="Q50" i="1" s="1"/>
  <c r="O51" i="1"/>
  <c r="B52" i="1"/>
  <c r="M45" i="7" l="1"/>
  <c r="Q45" i="7" s="1"/>
  <c r="D36" i="9"/>
  <c r="F36" i="9" s="1"/>
  <c r="G46" i="7"/>
  <c r="J46" i="7" s="1"/>
  <c r="D47" i="7"/>
  <c r="E47" i="7" s="1"/>
  <c r="C48" i="7"/>
  <c r="H47" i="7"/>
  <c r="I47" i="7"/>
  <c r="B112" i="6"/>
  <c r="O111" i="6"/>
  <c r="P111" i="6" s="1"/>
  <c r="Q111" i="6" s="1"/>
  <c r="P51" i="1"/>
  <c r="Q51" i="1" s="1"/>
  <c r="B53" i="1"/>
  <c r="O52" i="1"/>
  <c r="M46" i="7" l="1"/>
  <c r="Q46" i="7" s="1"/>
  <c r="G36" i="9"/>
  <c r="C37" i="9" s="1"/>
  <c r="D37" i="9" s="1"/>
  <c r="F37" i="9" s="1"/>
  <c r="G47" i="7"/>
  <c r="J47" i="7" s="1"/>
  <c r="D48" i="7"/>
  <c r="E48" i="7" s="1"/>
  <c r="I48" i="7"/>
  <c r="H48" i="7"/>
  <c r="C49" i="7"/>
  <c r="B113" i="6"/>
  <c r="O112" i="6"/>
  <c r="P112" i="6" s="1"/>
  <c r="Q112" i="6" s="1"/>
  <c r="P52" i="1"/>
  <c r="Q52" i="1" s="1"/>
  <c r="O53" i="1"/>
  <c r="B54" i="1"/>
  <c r="M47" i="7" l="1"/>
  <c r="Q47" i="7" s="1"/>
  <c r="G37" i="9"/>
  <c r="C38" i="9" s="1"/>
  <c r="D49" i="7"/>
  <c r="E49" i="7" s="1"/>
  <c r="I49" i="7"/>
  <c r="H49" i="7"/>
  <c r="C50" i="7"/>
  <c r="G48" i="7"/>
  <c r="J48" i="7" s="1"/>
  <c r="B114" i="6"/>
  <c r="O113" i="6"/>
  <c r="P113" i="6" s="1"/>
  <c r="Q113" i="6" s="1"/>
  <c r="P53" i="1"/>
  <c r="Q53" i="1" s="1"/>
  <c r="B55" i="1"/>
  <c r="O54" i="1"/>
  <c r="M48" i="7" l="1"/>
  <c r="Q48" i="7" s="1"/>
  <c r="D38" i="9"/>
  <c r="F38" i="9" s="1"/>
  <c r="G49" i="7"/>
  <c r="J49" i="7" s="1"/>
  <c r="D50" i="7"/>
  <c r="E50" i="7" s="1"/>
  <c r="I50" i="7"/>
  <c r="H50" i="7"/>
  <c r="C51" i="7"/>
  <c r="B115" i="6"/>
  <c r="O114" i="6"/>
  <c r="P114" i="6" s="1"/>
  <c r="Q114" i="6" s="1"/>
  <c r="P54" i="1"/>
  <c r="Q54" i="1" s="1"/>
  <c r="O55" i="1"/>
  <c r="B56" i="1"/>
  <c r="M49" i="7" l="1"/>
  <c r="Q49" i="7" s="1"/>
  <c r="G38" i="9"/>
  <c r="C39" i="9" s="1"/>
  <c r="G50" i="7"/>
  <c r="J50" i="7" s="1"/>
  <c r="D51" i="7"/>
  <c r="E51" i="7" s="1"/>
  <c r="I51" i="7"/>
  <c r="C52" i="7"/>
  <c r="H51" i="7"/>
  <c r="B116" i="6"/>
  <c r="O115" i="6"/>
  <c r="P115" i="6" s="1"/>
  <c r="Q115" i="6" s="1"/>
  <c r="P55" i="1"/>
  <c r="Q55" i="1" s="1"/>
  <c r="O56" i="1"/>
  <c r="B57" i="1"/>
  <c r="M50" i="7" l="1"/>
  <c r="Q50" i="7" s="1"/>
  <c r="D39" i="9"/>
  <c r="F39" i="9" s="1"/>
  <c r="G51" i="7"/>
  <c r="J51" i="7" s="1"/>
  <c r="D52" i="7"/>
  <c r="E52" i="7" s="1"/>
  <c r="H52" i="7"/>
  <c r="I52" i="7"/>
  <c r="C53" i="7"/>
  <c r="B117" i="6"/>
  <c r="O116" i="6"/>
  <c r="P116" i="6" s="1"/>
  <c r="Q116" i="6" s="1"/>
  <c r="P56" i="1"/>
  <c r="Q56" i="1" s="1"/>
  <c r="O57" i="1"/>
  <c r="B58" i="1"/>
  <c r="M51" i="7" l="1"/>
  <c r="Q51" i="7" s="1"/>
  <c r="G39" i="9"/>
  <c r="C40" i="9" s="1"/>
  <c r="D40" i="9" s="1"/>
  <c r="F40" i="9" s="1"/>
  <c r="G40" i="9" s="1"/>
  <c r="C41" i="9" s="1"/>
  <c r="D53" i="7"/>
  <c r="E53" i="7" s="1"/>
  <c r="H53" i="7"/>
  <c r="I53" i="7"/>
  <c r="C54" i="7"/>
  <c r="G52" i="7"/>
  <c r="J52" i="7" s="1"/>
  <c r="B118" i="6"/>
  <c r="O117" i="6"/>
  <c r="P117" i="6" s="1"/>
  <c r="Q117" i="6" s="1"/>
  <c r="P57" i="1"/>
  <c r="Q57" i="1" s="1"/>
  <c r="O58" i="1"/>
  <c r="B59" i="1"/>
  <c r="M52" i="7" l="1"/>
  <c r="Q52" i="7" s="1"/>
  <c r="D41" i="9"/>
  <c r="F41" i="9" s="1"/>
  <c r="G53" i="7"/>
  <c r="J53" i="7" s="1"/>
  <c r="D54" i="7"/>
  <c r="E54" i="7" s="1"/>
  <c r="I54" i="7"/>
  <c r="C55" i="7"/>
  <c r="H54" i="7"/>
  <c r="B119" i="6"/>
  <c r="O118" i="6"/>
  <c r="P118" i="6" s="1"/>
  <c r="Q118" i="6" s="1"/>
  <c r="P58" i="1"/>
  <c r="Q58" i="1" s="1"/>
  <c r="O59" i="1"/>
  <c r="B60" i="1"/>
  <c r="M53" i="7" l="1"/>
  <c r="Q53" i="7" s="1"/>
  <c r="G41" i="9"/>
  <c r="C42" i="9" s="1"/>
  <c r="D42" i="9" s="1"/>
  <c r="F42" i="9" s="1"/>
  <c r="G54" i="7"/>
  <c r="J54" i="7" s="1"/>
  <c r="D55" i="7"/>
  <c r="E55" i="7" s="1"/>
  <c r="H55" i="7"/>
  <c r="I55" i="7"/>
  <c r="C56" i="7"/>
  <c r="B120" i="6"/>
  <c r="O119" i="6"/>
  <c r="P119" i="6" s="1"/>
  <c r="Q119" i="6" s="1"/>
  <c r="P59" i="1"/>
  <c r="Q59" i="1" s="1"/>
  <c r="B61" i="1"/>
  <c r="O60" i="1"/>
  <c r="M54" i="7" l="1"/>
  <c r="Q54" i="7" s="1"/>
  <c r="G42" i="9"/>
  <c r="C43" i="9" s="1"/>
  <c r="G55" i="7"/>
  <c r="J55" i="7" s="1"/>
  <c r="D56" i="7"/>
  <c r="E56" i="7" s="1"/>
  <c r="C57" i="7"/>
  <c r="I56" i="7"/>
  <c r="H56" i="7"/>
  <c r="B121" i="6"/>
  <c r="O120" i="6"/>
  <c r="P120" i="6" s="1"/>
  <c r="Q120" i="6" s="1"/>
  <c r="P60" i="1"/>
  <c r="Q60" i="1" s="1"/>
  <c r="B62" i="1"/>
  <c r="O61" i="1"/>
  <c r="M55" i="7" l="1"/>
  <c r="Q55" i="7" s="1"/>
  <c r="D43" i="9"/>
  <c r="F43" i="9" s="1"/>
  <c r="G56" i="7"/>
  <c r="J56" i="7" s="1"/>
  <c r="D57" i="7"/>
  <c r="E57" i="7" s="1"/>
  <c r="C58" i="7"/>
  <c r="H57" i="7"/>
  <c r="I57" i="7"/>
  <c r="B122" i="6"/>
  <c r="O121" i="6"/>
  <c r="P121" i="6" s="1"/>
  <c r="Q121" i="6" s="1"/>
  <c r="P61" i="1"/>
  <c r="Q61" i="1" s="1"/>
  <c r="O62" i="1"/>
  <c r="B63" i="1"/>
  <c r="M56" i="7" l="1"/>
  <c r="Q56" i="7" s="1"/>
  <c r="G43" i="9"/>
  <c r="C44" i="9" s="1"/>
  <c r="G57" i="7"/>
  <c r="J57" i="7" s="1"/>
  <c r="D58" i="7"/>
  <c r="E58" i="7" s="1"/>
  <c r="C59" i="7"/>
  <c r="I58" i="7"/>
  <c r="H58" i="7"/>
  <c r="B123" i="6"/>
  <c r="O122" i="6"/>
  <c r="P122" i="6" s="1"/>
  <c r="Q122" i="6" s="1"/>
  <c r="P62" i="1"/>
  <c r="Q62" i="1" s="1"/>
  <c r="B64" i="1"/>
  <c r="M57" i="7" l="1"/>
  <c r="Q57" i="7" s="1"/>
  <c r="D44" i="9"/>
  <c r="F44" i="9" s="1"/>
  <c r="G44" i="9" s="1"/>
  <c r="C45" i="9" s="1"/>
  <c r="G58" i="7"/>
  <c r="J58" i="7" s="1"/>
  <c r="D59" i="7"/>
  <c r="E59" i="7" s="1"/>
  <c r="C60" i="7"/>
  <c r="I59" i="7"/>
  <c r="H59" i="7"/>
  <c r="B124" i="6"/>
  <c r="O123" i="6"/>
  <c r="P123" i="6" s="1"/>
  <c r="Q123" i="6" s="1"/>
  <c r="O64" i="1"/>
  <c r="B65" i="1"/>
  <c r="M58" i="7" l="1"/>
  <c r="Q58" i="7" s="1"/>
  <c r="D45" i="9"/>
  <c r="F45" i="9" s="1"/>
  <c r="D60" i="7"/>
  <c r="E60" i="7" s="1"/>
  <c r="H60" i="7"/>
  <c r="I60" i="7"/>
  <c r="C61" i="7"/>
  <c r="G59" i="7"/>
  <c r="J59" i="7" s="1"/>
  <c r="B125" i="6"/>
  <c r="O124" i="6"/>
  <c r="P124" i="6" s="1"/>
  <c r="Q124" i="6" s="1"/>
  <c r="P64" i="1"/>
  <c r="Q64" i="1" s="1"/>
  <c r="O65" i="1"/>
  <c r="B66" i="1"/>
  <c r="M59" i="7" l="1"/>
  <c r="Q59" i="7" s="1"/>
  <c r="G45" i="9"/>
  <c r="C46" i="9" s="1"/>
  <c r="D61" i="7"/>
  <c r="E61" i="7" s="1"/>
  <c r="H61" i="7"/>
  <c r="I61" i="7"/>
  <c r="C62" i="7"/>
  <c r="G60" i="7"/>
  <c r="J60" i="7" s="1"/>
  <c r="B126" i="6"/>
  <c r="O125" i="6"/>
  <c r="P125" i="6" s="1"/>
  <c r="Q125" i="6" s="1"/>
  <c r="P65" i="1"/>
  <c r="Q65" i="1" s="1"/>
  <c r="B67" i="1"/>
  <c r="O66" i="1"/>
  <c r="M60" i="7" l="1"/>
  <c r="Q60" i="7" s="1"/>
  <c r="D46" i="9"/>
  <c r="F46" i="9" s="1"/>
  <c r="G61" i="7"/>
  <c r="J61" i="7" s="1"/>
  <c r="D62" i="7"/>
  <c r="E62" i="7" s="1"/>
  <c r="I62" i="7"/>
  <c r="C63" i="7"/>
  <c r="H62" i="7"/>
  <c r="B127" i="6"/>
  <c r="O126" i="6"/>
  <c r="P126" i="6" s="1"/>
  <c r="Q126" i="6" s="1"/>
  <c r="P66" i="1"/>
  <c r="Q66" i="1" s="1"/>
  <c r="B68" i="1"/>
  <c r="O67" i="1"/>
  <c r="M61" i="7" l="1"/>
  <c r="Q61" i="7" s="1"/>
  <c r="G46" i="9"/>
  <c r="C47" i="9" s="1"/>
  <c r="G62" i="7"/>
  <c r="J62" i="7" s="1"/>
  <c r="D63" i="7"/>
  <c r="E63" i="7" s="1"/>
  <c r="I63" i="7"/>
  <c r="C64" i="7"/>
  <c r="H63" i="7"/>
  <c r="B128" i="6"/>
  <c r="O127" i="6"/>
  <c r="P127" i="6" s="1"/>
  <c r="Q127" i="6" s="1"/>
  <c r="P67" i="1"/>
  <c r="Q67" i="1" s="1"/>
  <c r="B69" i="1"/>
  <c r="O68" i="1"/>
  <c r="M62" i="7" l="1"/>
  <c r="Q62" i="7" s="1"/>
  <c r="D47" i="9"/>
  <c r="F47" i="9" s="1"/>
  <c r="D64" i="7"/>
  <c r="E64" i="7" s="1"/>
  <c r="H64" i="7"/>
  <c r="I64" i="7"/>
  <c r="C65" i="7"/>
  <c r="G63" i="7"/>
  <c r="J63" i="7" s="1"/>
  <c r="B129" i="6"/>
  <c r="O128" i="6"/>
  <c r="P128" i="6" s="1"/>
  <c r="Q128" i="6" s="1"/>
  <c r="P68" i="1"/>
  <c r="Q68" i="1" s="1"/>
  <c r="B70" i="1"/>
  <c r="O69" i="1"/>
  <c r="M63" i="7" l="1"/>
  <c r="Q63" i="7" s="1"/>
  <c r="G47" i="9"/>
  <c r="C48" i="9" s="1"/>
  <c r="D48" i="9" s="1"/>
  <c r="F48" i="9" s="1"/>
  <c r="D65" i="7"/>
  <c r="E65" i="7" s="1"/>
  <c r="C66" i="7"/>
  <c r="H65" i="7"/>
  <c r="I65" i="7"/>
  <c r="G64" i="7"/>
  <c r="J64" i="7" s="1"/>
  <c r="B130" i="6"/>
  <c r="O129" i="6"/>
  <c r="P129" i="6" s="1"/>
  <c r="Q129" i="6" s="1"/>
  <c r="P69" i="1"/>
  <c r="Q69" i="1" s="1"/>
  <c r="O70" i="1"/>
  <c r="B71" i="1"/>
  <c r="M64" i="7" l="1"/>
  <c r="Q64" i="7" s="1"/>
  <c r="G48" i="9"/>
  <c r="C49" i="9" s="1"/>
  <c r="D49" i="9" s="1"/>
  <c r="F49" i="9" s="1"/>
  <c r="G65" i="7"/>
  <c r="J65" i="7" s="1"/>
  <c r="D66" i="7"/>
  <c r="E66" i="7" s="1"/>
  <c r="C67" i="7"/>
  <c r="I66" i="7"/>
  <c r="H66" i="7"/>
  <c r="B131" i="6"/>
  <c r="O130" i="6"/>
  <c r="P130" i="6" s="1"/>
  <c r="Q130" i="6" s="1"/>
  <c r="P70" i="1"/>
  <c r="Q70" i="1" s="1"/>
  <c r="B72" i="1"/>
  <c r="O71" i="1"/>
  <c r="M65" i="7" l="1"/>
  <c r="Q65" i="7" s="1"/>
  <c r="G49" i="9"/>
  <c r="C50" i="9" s="1"/>
  <c r="D67" i="7"/>
  <c r="E67" i="7" s="1"/>
  <c r="H67" i="7"/>
  <c r="C68" i="7"/>
  <c r="I67" i="7"/>
  <c r="G66" i="7"/>
  <c r="J66" i="7" s="1"/>
  <c r="B132" i="6"/>
  <c r="O131" i="6"/>
  <c r="P131" i="6" s="1"/>
  <c r="Q131" i="6" s="1"/>
  <c r="P71" i="1"/>
  <c r="Q71" i="1" s="1"/>
  <c r="O72" i="1"/>
  <c r="B73" i="1"/>
  <c r="M66" i="7" l="1"/>
  <c r="Q66" i="7" s="1"/>
  <c r="D50" i="9"/>
  <c r="F50" i="9" s="1"/>
  <c r="G67" i="7"/>
  <c r="J67" i="7" s="1"/>
  <c r="D68" i="7"/>
  <c r="E68" i="7" s="1"/>
  <c r="I68" i="7"/>
  <c r="H68" i="7"/>
  <c r="C69" i="7"/>
  <c r="B133" i="6"/>
  <c r="O132" i="6"/>
  <c r="P132" i="6" s="1"/>
  <c r="Q132" i="6" s="1"/>
  <c r="P72" i="1"/>
  <c r="Q72" i="1" s="1"/>
  <c r="B74" i="1"/>
  <c r="O73" i="1"/>
  <c r="M67" i="7" l="1"/>
  <c r="Q67" i="7" s="1"/>
  <c r="G50" i="9"/>
  <c r="C51" i="9" s="1"/>
  <c r="D51" i="9" s="1"/>
  <c r="F51" i="9" s="1"/>
  <c r="Q7" i="8"/>
  <c r="G68" i="7"/>
  <c r="J68" i="7" s="1"/>
  <c r="D69" i="7"/>
  <c r="E69" i="7" s="1"/>
  <c r="C70" i="7"/>
  <c r="H69" i="7"/>
  <c r="I69" i="7"/>
  <c r="B134" i="6"/>
  <c r="O133" i="6"/>
  <c r="P133" i="6" s="1"/>
  <c r="Q133" i="6" s="1"/>
  <c r="P73" i="1"/>
  <c r="Q73" i="1" s="1"/>
  <c r="B75" i="1"/>
  <c r="O74" i="1"/>
  <c r="M68" i="7" l="1"/>
  <c r="Q68" i="7" s="1"/>
  <c r="G51" i="9"/>
  <c r="C52" i="9" s="1"/>
  <c r="D52" i="9" s="1"/>
  <c r="F52" i="9" s="1"/>
  <c r="G69" i="7"/>
  <c r="J69" i="7" s="1"/>
  <c r="D70" i="7"/>
  <c r="E70" i="7" s="1"/>
  <c r="H70" i="7"/>
  <c r="I70" i="7"/>
  <c r="C71" i="7"/>
  <c r="B135" i="6"/>
  <c r="O134" i="6"/>
  <c r="P134" i="6" s="1"/>
  <c r="Q134" i="6" s="1"/>
  <c r="P74" i="1"/>
  <c r="Q74" i="1" s="1"/>
  <c r="B76" i="1"/>
  <c r="O75" i="1"/>
  <c r="M69" i="7" l="1"/>
  <c r="Q69" i="7" s="1"/>
  <c r="G52" i="9"/>
  <c r="C53" i="9" s="1"/>
  <c r="D53" i="9" s="1"/>
  <c r="F53" i="9" s="1"/>
  <c r="G70" i="7"/>
  <c r="J70" i="7" s="1"/>
  <c r="D71" i="7"/>
  <c r="E71" i="7" s="1"/>
  <c r="I71" i="7"/>
  <c r="H71" i="7"/>
  <c r="C72" i="7"/>
  <c r="B136" i="6"/>
  <c r="O135" i="6"/>
  <c r="P135" i="6" s="1"/>
  <c r="Q135" i="6" s="1"/>
  <c r="P75" i="1"/>
  <c r="Q75" i="1" s="1"/>
  <c r="O76" i="1"/>
  <c r="B77" i="1"/>
  <c r="M70" i="7" l="1"/>
  <c r="Q70" i="7" s="1"/>
  <c r="G53" i="9"/>
  <c r="C54" i="9" s="1"/>
  <c r="G71" i="7"/>
  <c r="J71" i="7" s="1"/>
  <c r="D72" i="7"/>
  <c r="E72" i="7" s="1"/>
  <c r="C73" i="7"/>
  <c r="H72" i="7"/>
  <c r="I72" i="7"/>
  <c r="B137" i="6"/>
  <c r="O136" i="6"/>
  <c r="P136" i="6" s="1"/>
  <c r="Q136" i="6" s="1"/>
  <c r="P76" i="1"/>
  <c r="Q76" i="1" s="1"/>
  <c r="B78" i="1"/>
  <c r="O77" i="1"/>
  <c r="M71" i="7" l="1"/>
  <c r="Q71" i="7" s="1"/>
  <c r="D54" i="9"/>
  <c r="F54" i="9" s="1"/>
  <c r="G54" i="9" s="1"/>
  <c r="C55" i="9" s="1"/>
  <c r="G72" i="7"/>
  <c r="J72" i="7" s="1"/>
  <c r="D73" i="7"/>
  <c r="E73" i="7" s="1"/>
  <c r="C74" i="7"/>
  <c r="H73" i="7"/>
  <c r="I73" i="7"/>
  <c r="B138" i="6"/>
  <c r="O137" i="6"/>
  <c r="P137" i="6" s="1"/>
  <c r="Q137" i="6" s="1"/>
  <c r="P77" i="1"/>
  <c r="Q77" i="1" s="1"/>
  <c r="O78" i="1"/>
  <c r="B79" i="1"/>
  <c r="M72" i="7" l="1"/>
  <c r="Q72" i="7" s="1"/>
  <c r="D55" i="9"/>
  <c r="F55" i="9" s="1"/>
  <c r="G55" i="9" s="1"/>
  <c r="C56" i="9" s="1"/>
  <c r="G73" i="7"/>
  <c r="J73" i="7" s="1"/>
  <c r="D74" i="7"/>
  <c r="E74" i="7" s="1"/>
  <c r="H74" i="7"/>
  <c r="I74" i="7"/>
  <c r="C75" i="7"/>
  <c r="B139" i="6"/>
  <c r="O138" i="6"/>
  <c r="P138" i="6" s="1"/>
  <c r="Q138" i="6" s="1"/>
  <c r="P78" i="1"/>
  <c r="Q78" i="1" s="1"/>
  <c r="B80" i="1"/>
  <c r="O80" i="1" s="1"/>
  <c r="O79" i="1"/>
  <c r="O43" i="1"/>
  <c r="O63" i="1"/>
  <c r="O23" i="1"/>
  <c r="M73" i="7" l="1"/>
  <c r="Q73" i="7" s="1"/>
  <c r="D56" i="9"/>
  <c r="F56" i="9" s="1"/>
  <c r="G74" i="7"/>
  <c r="J74" i="7" s="1"/>
  <c r="D75" i="7"/>
  <c r="E75" i="7" s="1"/>
  <c r="H75" i="7"/>
  <c r="C76" i="7"/>
  <c r="I75" i="7"/>
  <c r="B140" i="6"/>
  <c r="O139" i="6"/>
  <c r="P139" i="6" s="1"/>
  <c r="Q139" i="6" s="1"/>
  <c r="P79" i="1"/>
  <c r="Q79" i="1" s="1"/>
  <c r="P80" i="1"/>
  <c r="Q80" i="1" s="1"/>
  <c r="P43" i="1"/>
  <c r="Q43" i="1" s="1"/>
  <c r="P63" i="1"/>
  <c r="Q63" i="1" s="1"/>
  <c r="P23" i="1"/>
  <c r="Q23" i="1" s="1"/>
  <c r="M74" i="7" l="1"/>
  <c r="Q74" i="7" s="1"/>
  <c r="G56" i="9"/>
  <c r="C57" i="9" s="1"/>
  <c r="O140" i="6"/>
  <c r="P140" i="6" s="1"/>
  <c r="Q140" i="6" s="1"/>
  <c r="B141" i="6"/>
  <c r="D76" i="7"/>
  <c r="E76" i="7" s="1"/>
  <c r="H76" i="7"/>
  <c r="C77" i="7"/>
  <c r="I76" i="7"/>
  <c r="G75" i="7"/>
  <c r="J75" i="7" s="1"/>
  <c r="Q7" i="1"/>
  <c r="M75" i="7" l="1"/>
  <c r="Q75" i="7" s="1"/>
  <c r="D57" i="9"/>
  <c r="F57" i="9" s="1"/>
  <c r="B142" i="6"/>
  <c r="O141" i="6"/>
  <c r="P141" i="6" s="1"/>
  <c r="Q141" i="6" s="1"/>
  <c r="G76" i="7"/>
  <c r="J76" i="7" s="1"/>
  <c r="D77" i="7"/>
  <c r="E77" i="7" s="1"/>
  <c r="H77" i="7"/>
  <c r="I77" i="7"/>
  <c r="C78" i="7"/>
  <c r="M76" i="7" l="1"/>
  <c r="Q76" i="7" s="1"/>
  <c r="G57" i="9"/>
  <c r="C58" i="9" s="1"/>
  <c r="G77" i="7"/>
  <c r="J77" i="7" s="1"/>
  <c r="B143" i="6"/>
  <c r="O142" i="6"/>
  <c r="P142" i="6" s="1"/>
  <c r="Q142" i="6" s="1"/>
  <c r="D78" i="7"/>
  <c r="E78" i="7" s="1"/>
  <c r="H78" i="7"/>
  <c r="C79" i="7"/>
  <c r="I78" i="7"/>
  <c r="M77" i="7" l="1"/>
  <c r="Q77" i="7" s="1"/>
  <c r="D58" i="9"/>
  <c r="F58" i="9" s="1"/>
  <c r="B144" i="6"/>
  <c r="O143" i="6"/>
  <c r="P143" i="6" s="1"/>
  <c r="Q143" i="6" s="1"/>
  <c r="D79" i="7"/>
  <c r="E79" i="7" s="1"/>
  <c r="I79" i="7"/>
  <c r="H79" i="7"/>
  <c r="C80" i="7"/>
  <c r="G78" i="7"/>
  <c r="J78" i="7" s="1"/>
  <c r="M78" i="7" l="1"/>
  <c r="Q78" i="7" s="1"/>
  <c r="G58" i="9"/>
  <c r="C59" i="9" s="1"/>
  <c r="D59" i="9" s="1"/>
  <c r="F59" i="9" s="1"/>
  <c r="B145" i="6"/>
  <c r="O144" i="6"/>
  <c r="P144" i="6" s="1"/>
  <c r="Q144" i="6" s="1"/>
  <c r="G79" i="7"/>
  <c r="J79" i="7" s="1"/>
  <c r="D80" i="7"/>
  <c r="E80" i="7" s="1"/>
  <c r="H80" i="7"/>
  <c r="C81" i="7"/>
  <c r="I80" i="7"/>
  <c r="M79" i="7" l="1"/>
  <c r="Q79" i="7" s="1"/>
  <c r="G59" i="9"/>
  <c r="C60" i="9" s="1"/>
  <c r="B146" i="6"/>
  <c r="O145" i="6"/>
  <c r="P145" i="6" s="1"/>
  <c r="Q145" i="6" s="1"/>
  <c r="D81" i="7"/>
  <c r="E81" i="7" s="1"/>
  <c r="H81" i="7"/>
  <c r="C82" i="7"/>
  <c r="I81" i="7"/>
  <c r="G80" i="7"/>
  <c r="J80" i="7" s="1"/>
  <c r="M80" i="7" l="1"/>
  <c r="Q80" i="7" s="1"/>
  <c r="D60" i="9"/>
  <c r="F60" i="9" s="1"/>
  <c r="B147" i="6"/>
  <c r="O146" i="6"/>
  <c r="P146" i="6" s="1"/>
  <c r="Q146" i="6" s="1"/>
  <c r="G81" i="7"/>
  <c r="J81" i="7" s="1"/>
  <c r="D82" i="7"/>
  <c r="E82" i="7" s="1"/>
  <c r="I82" i="7"/>
  <c r="H82" i="7"/>
  <c r="C83" i="7"/>
  <c r="M81" i="7" l="1"/>
  <c r="Q81" i="7" s="1"/>
  <c r="G60" i="9"/>
  <c r="C61" i="9" s="1"/>
  <c r="B148" i="6"/>
  <c r="O147" i="6"/>
  <c r="P147" i="6" s="1"/>
  <c r="Q147" i="6" s="1"/>
  <c r="G82" i="7"/>
  <c r="J82" i="7" s="1"/>
  <c r="D83" i="7"/>
  <c r="E83" i="7" s="1"/>
  <c r="C84" i="7"/>
  <c r="H83" i="7"/>
  <c r="I83" i="7"/>
  <c r="M82" i="7" l="1"/>
  <c r="Q82" i="7" s="1"/>
  <c r="D61" i="9"/>
  <c r="F61" i="9" s="1"/>
  <c r="B149" i="6"/>
  <c r="O148" i="6"/>
  <c r="P148" i="6" s="1"/>
  <c r="Q148" i="6" s="1"/>
  <c r="G83" i="7"/>
  <c r="J83" i="7" s="1"/>
  <c r="D84" i="7"/>
  <c r="E84" i="7" s="1"/>
  <c r="H84" i="7"/>
  <c r="I84" i="7"/>
  <c r="C85" i="7"/>
  <c r="M83" i="7" l="1"/>
  <c r="Q83" i="7" s="1"/>
  <c r="G61" i="9"/>
  <c r="C62" i="9" s="1"/>
  <c r="B150" i="6"/>
  <c r="O149" i="6"/>
  <c r="P149" i="6" s="1"/>
  <c r="Q149" i="6" s="1"/>
  <c r="D85" i="7"/>
  <c r="E85" i="7" s="1"/>
  <c r="I85" i="7"/>
  <c r="H85" i="7"/>
  <c r="C86" i="7"/>
  <c r="G84" i="7"/>
  <c r="J84" i="7" s="1"/>
  <c r="M84" i="7" l="1"/>
  <c r="Q84" i="7" s="1"/>
  <c r="D62" i="9"/>
  <c r="F62" i="9" s="1"/>
  <c r="B151" i="6"/>
  <c r="O150" i="6"/>
  <c r="P150" i="6" s="1"/>
  <c r="Q150" i="6" s="1"/>
  <c r="G85" i="7"/>
  <c r="J85" i="7" s="1"/>
  <c r="D86" i="7"/>
  <c r="E86" i="7" s="1"/>
  <c r="H86" i="7"/>
  <c r="I86" i="7"/>
  <c r="C87" i="7"/>
  <c r="M85" i="7" l="1"/>
  <c r="Q85" i="7" s="1"/>
  <c r="G62" i="9"/>
  <c r="C63" i="9" s="1"/>
  <c r="D63" i="9" s="1"/>
  <c r="F63" i="9" s="1"/>
  <c r="O151" i="6"/>
  <c r="P151" i="6" s="1"/>
  <c r="Q151" i="6" s="1"/>
  <c r="B152" i="6"/>
  <c r="G86" i="7"/>
  <c r="J86" i="7" s="1"/>
  <c r="D87" i="7"/>
  <c r="E87" i="7" s="1"/>
  <c r="I87" i="7"/>
  <c r="H87" i="7"/>
  <c r="C88" i="7"/>
  <c r="M86" i="7" l="1"/>
  <c r="Q86" i="7" s="1"/>
  <c r="G63" i="9"/>
  <c r="C64" i="9" s="1"/>
  <c r="D64" i="9" s="1"/>
  <c r="F64" i="9" s="1"/>
  <c r="B153" i="6"/>
  <c r="O152" i="6"/>
  <c r="P152" i="6" s="1"/>
  <c r="Q152" i="6" s="1"/>
  <c r="G87" i="7"/>
  <c r="J87" i="7" s="1"/>
  <c r="D88" i="7"/>
  <c r="E88" i="7" s="1"/>
  <c r="H88" i="7"/>
  <c r="C89" i="7"/>
  <c r="I88" i="7"/>
  <c r="M87" i="7" l="1"/>
  <c r="Q87" i="7" s="1"/>
  <c r="G64" i="9"/>
  <c r="C65" i="9" s="1"/>
  <c r="D65" i="9" s="1"/>
  <c r="F65" i="9" s="1"/>
  <c r="B154" i="6"/>
  <c r="O153" i="6"/>
  <c r="P153" i="6" s="1"/>
  <c r="Q153" i="6" s="1"/>
  <c r="D89" i="7"/>
  <c r="E89" i="7" s="1"/>
  <c r="C90" i="7"/>
  <c r="I89" i="7"/>
  <c r="H89" i="7"/>
  <c r="G88" i="7"/>
  <c r="J88" i="7" s="1"/>
  <c r="M88" i="7" l="1"/>
  <c r="Q88" i="7" s="1"/>
  <c r="G65" i="9"/>
  <c r="C66" i="9" s="1"/>
  <c r="B155" i="6"/>
  <c r="O154" i="6"/>
  <c r="P154" i="6" s="1"/>
  <c r="Q154" i="6" s="1"/>
  <c r="G89" i="7"/>
  <c r="J89" i="7" s="1"/>
  <c r="D90" i="7"/>
  <c r="E90" i="7" s="1"/>
  <c r="C91" i="7"/>
  <c r="I90" i="7"/>
  <c r="H90" i="7"/>
  <c r="M89" i="7" l="1"/>
  <c r="Q89" i="7" s="1"/>
  <c r="D66" i="9"/>
  <c r="F66" i="9" s="1"/>
  <c r="B156" i="6"/>
  <c r="O155" i="6"/>
  <c r="P155" i="6" s="1"/>
  <c r="Q155" i="6" s="1"/>
  <c r="G90" i="7"/>
  <c r="J90" i="7" s="1"/>
  <c r="D91" i="7"/>
  <c r="E91" i="7" s="1"/>
  <c r="I91" i="7"/>
  <c r="C92" i="7"/>
  <c r="H91" i="7"/>
  <c r="M90" i="7" l="1"/>
  <c r="Q90" i="7" s="1"/>
  <c r="G66" i="9"/>
  <c r="C67" i="9" s="1"/>
  <c r="O156" i="6"/>
  <c r="P156" i="6" s="1"/>
  <c r="Q156" i="6" s="1"/>
  <c r="B157" i="6"/>
  <c r="G91" i="7"/>
  <c r="J91" i="7" s="1"/>
  <c r="D92" i="7"/>
  <c r="E92" i="7" s="1"/>
  <c r="H92" i="7"/>
  <c r="I92" i="7"/>
  <c r="C93" i="7"/>
  <c r="M91" i="7" l="1"/>
  <c r="Q91" i="7" s="1"/>
  <c r="D67" i="9"/>
  <c r="F67" i="9" s="1"/>
  <c r="G67" i="9" s="1"/>
  <c r="C68" i="9" s="1"/>
  <c r="B158" i="6"/>
  <c r="O157" i="6"/>
  <c r="P157" i="6" s="1"/>
  <c r="Q157" i="6" s="1"/>
  <c r="G92" i="7"/>
  <c r="J92" i="7" s="1"/>
  <c r="D93" i="7"/>
  <c r="E93" i="7" s="1"/>
  <c r="H93" i="7"/>
  <c r="I93" i="7"/>
  <c r="C94" i="7"/>
  <c r="M92" i="7" l="1"/>
  <c r="Q92" i="7" s="1"/>
  <c r="D68" i="9"/>
  <c r="F68" i="9" s="1"/>
  <c r="B159" i="6"/>
  <c r="O158" i="6"/>
  <c r="P158" i="6" s="1"/>
  <c r="Q158" i="6" s="1"/>
  <c r="G93" i="7"/>
  <c r="J93" i="7" s="1"/>
  <c r="D94" i="7"/>
  <c r="E94" i="7" s="1"/>
  <c r="H94" i="7"/>
  <c r="I94" i="7"/>
  <c r="C95" i="7"/>
  <c r="M93" i="7" l="1"/>
  <c r="Q93" i="7" s="1"/>
  <c r="G68" i="9"/>
  <c r="C69" i="9" s="1"/>
  <c r="G94" i="7"/>
  <c r="J94" i="7" s="1"/>
  <c r="B160" i="6"/>
  <c r="O159" i="6"/>
  <c r="P159" i="6" s="1"/>
  <c r="Q159" i="6" s="1"/>
  <c r="D95" i="7"/>
  <c r="E95" i="7" s="1"/>
  <c r="C96" i="7"/>
  <c r="H95" i="7"/>
  <c r="I95" i="7"/>
  <c r="M94" i="7" l="1"/>
  <c r="Q94" i="7" s="1"/>
  <c r="D69" i="9"/>
  <c r="F69" i="9" s="1"/>
  <c r="O160" i="6"/>
  <c r="P160" i="6" s="1"/>
  <c r="Q160" i="6" s="1"/>
  <c r="B161" i="6"/>
  <c r="G95" i="7"/>
  <c r="J95" i="7" s="1"/>
  <c r="D96" i="7"/>
  <c r="E96" i="7" s="1"/>
  <c r="C97" i="7"/>
  <c r="H96" i="7"/>
  <c r="I96" i="7"/>
  <c r="M95" i="7" l="1"/>
  <c r="Q95" i="7" s="1"/>
  <c r="G69" i="9"/>
  <c r="C70" i="9" s="1"/>
  <c r="B162" i="6"/>
  <c r="O161" i="6"/>
  <c r="P161" i="6" s="1"/>
  <c r="Q161" i="6" s="1"/>
  <c r="D97" i="7"/>
  <c r="E97" i="7" s="1"/>
  <c r="H97" i="7"/>
  <c r="I97" i="7"/>
  <c r="C98" i="7"/>
  <c r="G96" i="7"/>
  <c r="J96" i="7" s="1"/>
  <c r="M96" i="7" l="1"/>
  <c r="Q96" i="7" s="1"/>
  <c r="D70" i="9"/>
  <c r="F70" i="9" s="1"/>
  <c r="G70" i="9" s="1"/>
  <c r="C71" i="9" s="1"/>
  <c r="O162" i="6"/>
  <c r="P162" i="6" s="1"/>
  <c r="Q162" i="6" s="1"/>
  <c r="B163" i="6"/>
  <c r="G97" i="7"/>
  <c r="J97" i="7" s="1"/>
  <c r="D98" i="7"/>
  <c r="E98" i="7" s="1"/>
  <c r="C99" i="7"/>
  <c r="H98" i="7"/>
  <c r="I98" i="7"/>
  <c r="M97" i="7" l="1"/>
  <c r="Q97" i="7" s="1"/>
  <c r="D71" i="9"/>
  <c r="F71" i="9" s="1"/>
  <c r="B164" i="6"/>
  <c r="O163" i="6"/>
  <c r="P163" i="6" s="1"/>
  <c r="Q163" i="6" s="1"/>
  <c r="G98" i="7"/>
  <c r="J98" i="7" s="1"/>
  <c r="D99" i="7"/>
  <c r="E99" i="7" s="1"/>
  <c r="H99" i="7"/>
  <c r="C100" i="7"/>
  <c r="I99" i="7"/>
  <c r="M98" i="7" l="1"/>
  <c r="Q98" i="7" s="1"/>
  <c r="G71" i="9"/>
  <c r="C72" i="9" s="1"/>
  <c r="D72" i="9" s="1"/>
  <c r="F72" i="9" s="1"/>
  <c r="B165" i="6"/>
  <c r="O164" i="6"/>
  <c r="P164" i="6" s="1"/>
  <c r="Q164" i="6" s="1"/>
  <c r="G99" i="7"/>
  <c r="J99" i="7" s="1"/>
  <c r="D100" i="7"/>
  <c r="E100" i="7" s="1"/>
  <c r="C101" i="7"/>
  <c r="H100" i="7"/>
  <c r="I100" i="7"/>
  <c r="M99" i="7" l="1"/>
  <c r="Q99" i="7" s="1"/>
  <c r="G72" i="9"/>
  <c r="C73" i="9" s="1"/>
  <c r="D73" i="9" s="1"/>
  <c r="F73" i="9" s="1"/>
  <c r="O165" i="6"/>
  <c r="P165" i="6" s="1"/>
  <c r="Q165" i="6" s="1"/>
  <c r="B166" i="6"/>
  <c r="D101" i="7"/>
  <c r="E101" i="7" s="1"/>
  <c r="C102" i="7"/>
  <c r="H101" i="7"/>
  <c r="I101" i="7"/>
  <c r="G100" i="7"/>
  <c r="J100" i="7" s="1"/>
  <c r="M100" i="7" l="1"/>
  <c r="Q100" i="7" s="1"/>
  <c r="G73" i="9"/>
  <c r="C74" i="9" s="1"/>
  <c r="D74" i="9" s="1"/>
  <c r="F74" i="9" s="1"/>
  <c r="B167" i="6"/>
  <c r="O166" i="6"/>
  <c r="P166" i="6" s="1"/>
  <c r="Q166" i="6" s="1"/>
  <c r="D102" i="7"/>
  <c r="E102" i="7" s="1"/>
  <c r="C103" i="7"/>
  <c r="H102" i="7"/>
  <c r="I102" i="7"/>
  <c r="G101" i="7"/>
  <c r="J101" i="7" s="1"/>
  <c r="M101" i="7" l="1"/>
  <c r="Q101" i="7" s="1"/>
  <c r="G74" i="9"/>
  <c r="C75" i="9" s="1"/>
  <c r="D75" i="9" s="1"/>
  <c r="F75" i="9" s="1"/>
  <c r="O167" i="6"/>
  <c r="P167" i="6" s="1"/>
  <c r="Q167" i="6" s="1"/>
  <c r="B168" i="6"/>
  <c r="G102" i="7"/>
  <c r="J102" i="7" s="1"/>
  <c r="D103" i="7"/>
  <c r="E103" i="7" s="1"/>
  <c r="C104" i="7"/>
  <c r="H103" i="7"/>
  <c r="I103" i="7"/>
  <c r="M102" i="7" l="1"/>
  <c r="Q102" i="7" s="1"/>
  <c r="G75" i="9"/>
  <c r="C76" i="9" s="1"/>
  <c r="D76" i="9" s="1"/>
  <c r="F76" i="9" s="1"/>
  <c r="B169" i="6"/>
  <c r="O168" i="6"/>
  <c r="P168" i="6" s="1"/>
  <c r="Q168" i="6" s="1"/>
  <c r="D104" i="7"/>
  <c r="E104" i="7" s="1"/>
  <c r="C105" i="7"/>
  <c r="I104" i="7"/>
  <c r="H104" i="7"/>
  <c r="G103" i="7"/>
  <c r="J103" i="7" s="1"/>
  <c r="M103" i="7" l="1"/>
  <c r="Q103" i="7" s="1"/>
  <c r="G76" i="9"/>
  <c r="C77" i="9" s="1"/>
  <c r="B170" i="6"/>
  <c r="O169" i="6"/>
  <c r="P169" i="6" s="1"/>
  <c r="Q169" i="6" s="1"/>
  <c r="G104" i="7"/>
  <c r="J104" i="7" s="1"/>
  <c r="D105" i="7"/>
  <c r="E105" i="7" s="1"/>
  <c r="H105" i="7"/>
  <c r="C106" i="7"/>
  <c r="I105" i="7"/>
  <c r="M104" i="7" l="1"/>
  <c r="Q104" i="7" s="1"/>
  <c r="D77" i="9"/>
  <c r="F77" i="9" s="1"/>
  <c r="O170" i="6"/>
  <c r="P170" i="6" s="1"/>
  <c r="Q170" i="6" s="1"/>
  <c r="B171" i="6"/>
  <c r="D106" i="7"/>
  <c r="E106" i="7" s="1"/>
  <c r="H106" i="7"/>
  <c r="I106" i="7"/>
  <c r="C107" i="7"/>
  <c r="G105" i="7"/>
  <c r="J105" i="7" s="1"/>
  <c r="M105" i="7" l="1"/>
  <c r="Q105" i="7" s="1"/>
  <c r="G77" i="9"/>
  <c r="C78" i="9" s="1"/>
  <c r="B172" i="6"/>
  <c r="O171" i="6"/>
  <c r="P171" i="6" s="1"/>
  <c r="Q171" i="6" s="1"/>
  <c r="D107" i="7"/>
  <c r="E107" i="7" s="1"/>
  <c r="C108" i="7"/>
  <c r="H107" i="7"/>
  <c r="I107" i="7"/>
  <c r="G106" i="7"/>
  <c r="J106" i="7" s="1"/>
  <c r="M106" i="7" l="1"/>
  <c r="Q106" i="7" s="1"/>
  <c r="D78" i="9"/>
  <c r="F78" i="9" s="1"/>
  <c r="B173" i="6"/>
  <c r="O172" i="6"/>
  <c r="P172" i="6" s="1"/>
  <c r="Q172" i="6" s="1"/>
  <c r="G107" i="7"/>
  <c r="J107" i="7" s="1"/>
  <c r="D108" i="7"/>
  <c r="E108" i="7" s="1"/>
  <c r="C109" i="7"/>
  <c r="H108" i="7"/>
  <c r="I108" i="7"/>
  <c r="M107" i="7" l="1"/>
  <c r="Q107" i="7" s="1"/>
  <c r="G78" i="9"/>
  <c r="C79" i="9" s="1"/>
  <c r="D79" i="9" s="1"/>
  <c r="F79" i="9" s="1"/>
  <c r="B174" i="6"/>
  <c r="O173" i="6"/>
  <c r="P173" i="6" s="1"/>
  <c r="Q173" i="6" s="1"/>
  <c r="G108" i="7"/>
  <c r="J108" i="7" s="1"/>
  <c r="D109" i="7"/>
  <c r="E109" i="7" s="1"/>
  <c r="C110" i="7"/>
  <c r="I109" i="7"/>
  <c r="H109" i="7"/>
  <c r="M108" i="7" l="1"/>
  <c r="Q108" i="7" s="1"/>
  <c r="G79" i="9"/>
  <c r="C80" i="9" s="1"/>
  <c r="D80" i="9" s="1"/>
  <c r="F80" i="9" s="1"/>
  <c r="B175" i="6"/>
  <c r="O174" i="6"/>
  <c r="P174" i="6" s="1"/>
  <c r="Q174" i="6" s="1"/>
  <c r="G109" i="7"/>
  <c r="J109" i="7" s="1"/>
  <c r="D110" i="7"/>
  <c r="E110" i="7" s="1"/>
  <c r="H110" i="7"/>
  <c r="I110" i="7"/>
  <c r="C111" i="7"/>
  <c r="M109" i="7" l="1"/>
  <c r="Q109" i="7" s="1"/>
  <c r="G80" i="9"/>
  <c r="C81" i="9" s="1"/>
  <c r="B176" i="6"/>
  <c r="O175" i="6"/>
  <c r="P175" i="6" s="1"/>
  <c r="Q175" i="6" s="1"/>
  <c r="D111" i="7"/>
  <c r="E111" i="7" s="1"/>
  <c r="H111" i="7"/>
  <c r="C112" i="7"/>
  <c r="I111" i="7"/>
  <c r="G110" i="7"/>
  <c r="J110" i="7" s="1"/>
  <c r="M110" i="7" l="1"/>
  <c r="Q110" i="7" s="1"/>
  <c r="D81" i="9"/>
  <c r="F81" i="9" s="1"/>
  <c r="O176" i="6"/>
  <c r="P176" i="6" s="1"/>
  <c r="Q176" i="6" s="1"/>
  <c r="B177" i="6"/>
  <c r="G111" i="7"/>
  <c r="J111" i="7" s="1"/>
  <c r="D112" i="7"/>
  <c r="E112" i="7" s="1"/>
  <c r="I112" i="7"/>
  <c r="H112" i="7"/>
  <c r="C113" i="7"/>
  <c r="M111" i="7" l="1"/>
  <c r="Q111" i="7" s="1"/>
  <c r="G81" i="9"/>
  <c r="C82" i="9" s="1"/>
  <c r="D82" i="9" s="1"/>
  <c r="F82" i="9" s="1"/>
  <c r="B178" i="6"/>
  <c r="O177" i="6"/>
  <c r="P177" i="6" s="1"/>
  <c r="Q177" i="6" s="1"/>
  <c r="G112" i="7"/>
  <c r="J112" i="7" s="1"/>
  <c r="D113" i="7"/>
  <c r="E113" i="7" s="1"/>
  <c r="H113" i="7"/>
  <c r="C114" i="7"/>
  <c r="I113" i="7"/>
  <c r="M112" i="7" l="1"/>
  <c r="Q112" i="7" s="1"/>
  <c r="G82" i="9"/>
  <c r="C83" i="9" s="1"/>
  <c r="B179" i="6"/>
  <c r="O178" i="6"/>
  <c r="P178" i="6" s="1"/>
  <c r="Q178" i="6" s="1"/>
  <c r="G113" i="7"/>
  <c r="J113" i="7" s="1"/>
  <c r="D114" i="7"/>
  <c r="E114" i="7" s="1"/>
  <c r="I114" i="7"/>
  <c r="C115" i="7"/>
  <c r="H114" i="7"/>
  <c r="M113" i="7" l="1"/>
  <c r="Q113" i="7" s="1"/>
  <c r="D83" i="9"/>
  <c r="F83" i="9" s="1"/>
  <c r="G83" i="9" s="1"/>
  <c r="C84" i="9" s="1"/>
  <c r="B180" i="6"/>
  <c r="O179" i="6"/>
  <c r="P179" i="6" s="1"/>
  <c r="Q179" i="6" s="1"/>
  <c r="G114" i="7"/>
  <c r="J114" i="7" s="1"/>
  <c r="D115" i="7"/>
  <c r="E115" i="7" s="1"/>
  <c r="I115" i="7"/>
  <c r="H115" i="7"/>
  <c r="C116" i="7"/>
  <c r="M114" i="7" l="1"/>
  <c r="Q114" i="7" s="1"/>
  <c r="D84" i="9"/>
  <c r="F84" i="9" s="1"/>
  <c r="O180" i="6"/>
  <c r="P180" i="6" s="1"/>
  <c r="Q180" i="6" s="1"/>
  <c r="B181" i="6"/>
  <c r="G115" i="7"/>
  <c r="J115" i="7" s="1"/>
  <c r="D116" i="7"/>
  <c r="E116" i="7" s="1"/>
  <c r="C117" i="7"/>
  <c r="H116" i="7"/>
  <c r="I116" i="7"/>
  <c r="M115" i="7" l="1"/>
  <c r="Q115" i="7" s="1"/>
  <c r="G84" i="9"/>
  <c r="C85" i="9" s="1"/>
  <c r="O181" i="6"/>
  <c r="P181" i="6" s="1"/>
  <c r="Q181" i="6" s="1"/>
  <c r="B182" i="6"/>
  <c r="G116" i="7"/>
  <c r="J116" i="7" s="1"/>
  <c r="D117" i="7"/>
  <c r="E117" i="7" s="1"/>
  <c r="H117" i="7"/>
  <c r="I117" i="7"/>
  <c r="C118" i="7"/>
  <c r="M116" i="7" l="1"/>
  <c r="Q116" i="7" s="1"/>
  <c r="D85" i="9"/>
  <c r="F85" i="9" s="1"/>
  <c r="B183" i="6"/>
  <c r="O182" i="6"/>
  <c r="P182" i="6" s="1"/>
  <c r="Q182" i="6" s="1"/>
  <c r="G117" i="7"/>
  <c r="J117" i="7" s="1"/>
  <c r="D118" i="7"/>
  <c r="E118" i="7" s="1"/>
  <c r="I118" i="7"/>
  <c r="H118" i="7"/>
  <c r="C119" i="7"/>
  <c r="M117" i="7" l="1"/>
  <c r="Q117" i="7" s="1"/>
  <c r="G85" i="9"/>
  <c r="C86" i="9" s="1"/>
  <c r="O183" i="6"/>
  <c r="P183" i="6" s="1"/>
  <c r="Q183" i="6" s="1"/>
  <c r="B184" i="6"/>
  <c r="G118" i="7"/>
  <c r="J118" i="7" s="1"/>
  <c r="D119" i="7"/>
  <c r="E119" i="7" s="1"/>
  <c r="I119" i="7"/>
  <c r="H119" i="7"/>
  <c r="C120" i="7"/>
  <c r="M118" i="7" l="1"/>
  <c r="Q118" i="7" s="1"/>
  <c r="D86" i="9"/>
  <c r="F86" i="9" s="1"/>
  <c r="G119" i="7"/>
  <c r="J119" i="7" s="1"/>
  <c r="O184" i="6"/>
  <c r="P184" i="6" s="1"/>
  <c r="Q184" i="6" s="1"/>
  <c r="B185" i="6"/>
  <c r="D120" i="7"/>
  <c r="E120" i="7" s="1"/>
  <c r="H120" i="7"/>
  <c r="I120" i="7"/>
  <c r="C121" i="7"/>
  <c r="M119" i="7" l="1"/>
  <c r="Q119" i="7" s="1"/>
  <c r="G86" i="9"/>
  <c r="C87" i="9" s="1"/>
  <c r="D87" i="9" s="1"/>
  <c r="F87" i="9" s="1"/>
  <c r="B186" i="6"/>
  <c r="O185" i="6"/>
  <c r="P185" i="6" s="1"/>
  <c r="Q185" i="6" s="1"/>
  <c r="G120" i="7"/>
  <c r="J120" i="7" s="1"/>
  <c r="D121" i="7"/>
  <c r="E121" i="7" s="1"/>
  <c r="H121" i="7"/>
  <c r="I121" i="7"/>
  <c r="C122" i="7"/>
  <c r="M120" i="7" l="1"/>
  <c r="Q120" i="7" s="1"/>
  <c r="G87" i="9"/>
  <c r="C88" i="9" s="1"/>
  <c r="B187" i="6"/>
  <c r="O186" i="6"/>
  <c r="P186" i="6" s="1"/>
  <c r="Q186" i="6" s="1"/>
  <c r="G121" i="7"/>
  <c r="J121" i="7" s="1"/>
  <c r="D122" i="7"/>
  <c r="E122" i="7" s="1"/>
  <c r="H122" i="7"/>
  <c r="C123" i="7"/>
  <c r="I122" i="7"/>
  <c r="M121" i="7" l="1"/>
  <c r="Q121" i="7" s="1"/>
  <c r="D88" i="9"/>
  <c r="F88" i="9" s="1"/>
  <c r="B188" i="6"/>
  <c r="O187" i="6"/>
  <c r="P187" i="6" s="1"/>
  <c r="Q187" i="6" s="1"/>
  <c r="G122" i="7"/>
  <c r="J122" i="7" s="1"/>
  <c r="D123" i="7"/>
  <c r="E123" i="7" s="1"/>
  <c r="C124" i="7"/>
  <c r="H123" i="7"/>
  <c r="I123" i="7"/>
  <c r="M122" i="7" l="1"/>
  <c r="Q122" i="7" s="1"/>
  <c r="G88" i="9"/>
  <c r="C89" i="9" s="1"/>
  <c r="B189" i="6"/>
  <c r="O188" i="6"/>
  <c r="P188" i="6" s="1"/>
  <c r="Q188" i="6" s="1"/>
  <c r="G123" i="7"/>
  <c r="J123" i="7" s="1"/>
  <c r="D124" i="7"/>
  <c r="E124" i="7" s="1"/>
  <c r="H124" i="7"/>
  <c r="C125" i="7"/>
  <c r="I124" i="7"/>
  <c r="M123" i="7" l="1"/>
  <c r="Q123" i="7" s="1"/>
  <c r="D89" i="9"/>
  <c r="F89" i="9" s="1"/>
  <c r="B190" i="6"/>
  <c r="O189" i="6"/>
  <c r="P189" i="6" s="1"/>
  <c r="Q189" i="6" s="1"/>
  <c r="G124" i="7"/>
  <c r="J124" i="7" s="1"/>
  <c r="D125" i="7"/>
  <c r="E125" i="7" s="1"/>
  <c r="H125" i="7"/>
  <c r="C126" i="7"/>
  <c r="I125" i="7"/>
  <c r="M124" i="7" l="1"/>
  <c r="Q124" i="7" s="1"/>
  <c r="G89" i="9"/>
  <c r="C90" i="9" s="1"/>
  <c r="O190" i="6"/>
  <c r="P190" i="6" s="1"/>
  <c r="Q190" i="6" s="1"/>
  <c r="B191" i="6"/>
  <c r="G125" i="7"/>
  <c r="J125" i="7" s="1"/>
  <c r="D126" i="7"/>
  <c r="E126" i="7" s="1"/>
  <c r="H126" i="7"/>
  <c r="C127" i="7"/>
  <c r="I126" i="7"/>
  <c r="M125" i="7" l="1"/>
  <c r="Q125" i="7" s="1"/>
  <c r="D90" i="9"/>
  <c r="F90" i="9" s="1"/>
  <c r="G90" i="9" s="1"/>
  <c r="C91" i="9" s="1"/>
  <c r="O191" i="6"/>
  <c r="P191" i="6" s="1"/>
  <c r="Q191" i="6" s="1"/>
  <c r="B192" i="6"/>
  <c r="D127" i="7"/>
  <c r="E127" i="7" s="1"/>
  <c r="I127" i="7"/>
  <c r="H127" i="7"/>
  <c r="C128" i="7"/>
  <c r="G126" i="7"/>
  <c r="J126" i="7" s="1"/>
  <c r="M126" i="7" l="1"/>
  <c r="Q126" i="7" s="1"/>
  <c r="D91" i="9"/>
  <c r="F91" i="9" s="1"/>
  <c r="O192" i="6"/>
  <c r="P192" i="6" s="1"/>
  <c r="Q192" i="6" s="1"/>
  <c r="B193" i="6"/>
  <c r="G127" i="7"/>
  <c r="J127" i="7" s="1"/>
  <c r="D128" i="7"/>
  <c r="E128" i="7" s="1"/>
  <c r="I128" i="7"/>
  <c r="H128" i="7"/>
  <c r="C129" i="7"/>
  <c r="M127" i="7" l="1"/>
  <c r="Q127" i="7" s="1"/>
  <c r="G91" i="9"/>
  <c r="C92" i="9" s="1"/>
  <c r="B194" i="6"/>
  <c r="O193" i="6"/>
  <c r="P193" i="6" s="1"/>
  <c r="Q193" i="6" s="1"/>
  <c r="G128" i="7"/>
  <c r="J128" i="7" s="1"/>
  <c r="D129" i="7"/>
  <c r="E129" i="7" s="1"/>
  <c r="H129" i="7"/>
  <c r="I129" i="7"/>
  <c r="C130" i="7"/>
  <c r="M128" i="7" l="1"/>
  <c r="Q128" i="7" s="1"/>
  <c r="D92" i="9"/>
  <c r="F92" i="9" s="1"/>
  <c r="G92" i="9" s="1"/>
  <c r="C93" i="9" s="1"/>
  <c r="O194" i="6"/>
  <c r="P194" i="6" s="1"/>
  <c r="Q194" i="6" s="1"/>
  <c r="B195" i="6"/>
  <c r="G129" i="7"/>
  <c r="J129" i="7" s="1"/>
  <c r="D130" i="7"/>
  <c r="E130" i="7" s="1"/>
  <c r="C131" i="7"/>
  <c r="I130" i="7"/>
  <c r="H130" i="7"/>
  <c r="M129" i="7" l="1"/>
  <c r="Q129" i="7" s="1"/>
  <c r="D93" i="9"/>
  <c r="F93" i="9" s="1"/>
  <c r="B196" i="6"/>
  <c r="O195" i="6"/>
  <c r="P195" i="6" s="1"/>
  <c r="Q195" i="6" s="1"/>
  <c r="G130" i="7"/>
  <c r="J130" i="7" s="1"/>
  <c r="D131" i="7"/>
  <c r="E131" i="7" s="1"/>
  <c r="I131" i="7"/>
  <c r="C132" i="7"/>
  <c r="H131" i="7"/>
  <c r="M130" i="7" l="1"/>
  <c r="Q130" i="7" s="1"/>
  <c r="G93" i="9"/>
  <c r="C94" i="9" s="1"/>
  <c r="D94" i="9" s="1"/>
  <c r="F94" i="9" s="1"/>
  <c r="O196" i="6"/>
  <c r="P196" i="6" s="1"/>
  <c r="Q196" i="6" s="1"/>
  <c r="B197" i="6"/>
  <c r="G131" i="7"/>
  <c r="J131" i="7" s="1"/>
  <c r="D132" i="7"/>
  <c r="E132" i="7" s="1"/>
  <c r="C133" i="7"/>
  <c r="I132" i="7"/>
  <c r="H132" i="7"/>
  <c r="M131" i="7" l="1"/>
  <c r="Q131" i="7" s="1"/>
  <c r="G94" i="9"/>
  <c r="C95" i="9" s="1"/>
  <c r="D95" i="9" s="1"/>
  <c r="F95" i="9" s="1"/>
  <c r="B198" i="6"/>
  <c r="O197" i="6"/>
  <c r="P197" i="6" s="1"/>
  <c r="Q197" i="6" s="1"/>
  <c r="G132" i="7"/>
  <c r="J132" i="7" s="1"/>
  <c r="D133" i="7"/>
  <c r="E133" i="7" s="1"/>
  <c r="C134" i="7"/>
  <c r="H133" i="7"/>
  <c r="I133" i="7"/>
  <c r="M132" i="7" l="1"/>
  <c r="Q132" i="7" s="1"/>
  <c r="G95" i="9"/>
  <c r="C96" i="9" s="1"/>
  <c r="O198" i="6"/>
  <c r="P198" i="6" s="1"/>
  <c r="Q198" i="6" s="1"/>
  <c r="B199" i="6"/>
  <c r="D134" i="7"/>
  <c r="E134" i="7" s="1"/>
  <c r="H134" i="7"/>
  <c r="I134" i="7"/>
  <c r="C135" i="7"/>
  <c r="G133" i="7"/>
  <c r="J133" i="7" s="1"/>
  <c r="M133" i="7" l="1"/>
  <c r="Q133" i="7" s="1"/>
  <c r="D96" i="9"/>
  <c r="F96" i="9" s="1"/>
  <c r="B200" i="6"/>
  <c r="O199" i="6"/>
  <c r="P199" i="6" s="1"/>
  <c r="Q199" i="6" s="1"/>
  <c r="G134" i="7"/>
  <c r="J134" i="7" s="1"/>
  <c r="D135" i="7"/>
  <c r="E135" i="7" s="1"/>
  <c r="I135" i="7"/>
  <c r="H135" i="7"/>
  <c r="C136" i="7"/>
  <c r="M134" i="7" l="1"/>
  <c r="Q134" i="7" s="1"/>
  <c r="G96" i="9"/>
  <c r="C97" i="9" s="1"/>
  <c r="O200" i="6"/>
  <c r="P200" i="6" s="1"/>
  <c r="Q200" i="6" s="1"/>
  <c r="B201" i="6"/>
  <c r="G135" i="7"/>
  <c r="J135" i="7" s="1"/>
  <c r="D136" i="7"/>
  <c r="E136" i="7" s="1"/>
  <c r="I136" i="7"/>
  <c r="H136" i="7"/>
  <c r="C137" i="7"/>
  <c r="M135" i="7" l="1"/>
  <c r="Q135" i="7" s="1"/>
  <c r="D97" i="9"/>
  <c r="F97" i="9" s="1"/>
  <c r="B202" i="6"/>
  <c r="O201" i="6"/>
  <c r="P201" i="6" s="1"/>
  <c r="Q201" i="6" s="1"/>
  <c r="G136" i="7"/>
  <c r="J136" i="7" s="1"/>
  <c r="D137" i="7"/>
  <c r="E137" i="7" s="1"/>
  <c r="I137" i="7"/>
  <c r="H137" i="7"/>
  <c r="C138" i="7"/>
  <c r="M136" i="7" l="1"/>
  <c r="Q136" i="7" s="1"/>
  <c r="G97" i="9"/>
  <c r="C98" i="9" s="1"/>
  <c r="B203" i="6"/>
  <c r="O202" i="6"/>
  <c r="P202" i="6" s="1"/>
  <c r="Q202" i="6" s="1"/>
  <c r="G137" i="7"/>
  <c r="J137" i="7" s="1"/>
  <c r="D138" i="7"/>
  <c r="E138" i="7" s="1"/>
  <c r="I138" i="7"/>
  <c r="H138" i="7"/>
  <c r="C139" i="7"/>
  <c r="M137" i="7" l="1"/>
  <c r="Q137" i="7" s="1"/>
  <c r="D98" i="9"/>
  <c r="F98" i="9" s="1"/>
  <c r="B204" i="6"/>
  <c r="O203" i="6"/>
  <c r="P203" i="6" s="1"/>
  <c r="Q203" i="6" s="1"/>
  <c r="G138" i="7"/>
  <c r="J138" i="7" s="1"/>
  <c r="D139" i="7"/>
  <c r="E139" i="7" s="1"/>
  <c r="C140" i="7"/>
  <c r="H139" i="7"/>
  <c r="I139" i="7"/>
  <c r="M138" i="7" l="1"/>
  <c r="Q138" i="7" s="1"/>
  <c r="G98" i="9"/>
  <c r="C99" i="9" s="1"/>
  <c r="B205" i="6"/>
  <c r="O204" i="6"/>
  <c r="P204" i="6" s="1"/>
  <c r="Q204" i="6" s="1"/>
  <c r="G139" i="7"/>
  <c r="J139" i="7" s="1"/>
  <c r="D140" i="7"/>
  <c r="E140" i="7" s="1"/>
  <c r="H140" i="7"/>
  <c r="I140" i="7"/>
  <c r="M139" i="7" l="1"/>
  <c r="Q139" i="7" s="1"/>
  <c r="D99" i="9"/>
  <c r="F99" i="9" s="1"/>
  <c r="B206" i="6"/>
  <c r="O205" i="6"/>
  <c r="P205" i="6" s="1"/>
  <c r="Q205" i="6" s="1"/>
  <c r="G140" i="7"/>
  <c r="J140" i="7" s="1"/>
  <c r="M140" i="7" l="1"/>
  <c r="Q140" i="7" s="1"/>
  <c r="Q7" i="7" s="1"/>
  <c r="G99" i="9"/>
  <c r="C100" i="9" s="1"/>
  <c r="B207" i="6"/>
  <c r="O206" i="6"/>
  <c r="P206" i="6" s="1"/>
  <c r="Q206" i="6" s="1"/>
  <c r="D100" i="9" l="1"/>
  <c r="F100" i="9" s="1"/>
  <c r="G100" i="9" s="1"/>
  <c r="C101" i="9" s="1"/>
  <c r="B208" i="6"/>
  <c r="O207" i="6"/>
  <c r="P207" i="6" s="1"/>
  <c r="Q207" i="6" s="1"/>
  <c r="D101" i="9" l="1"/>
  <c r="F101" i="9" s="1"/>
  <c r="O208" i="6"/>
  <c r="P208" i="6" s="1"/>
  <c r="Q208" i="6" s="1"/>
  <c r="B209" i="6"/>
  <c r="G101" i="9" l="1"/>
  <c r="C102" i="9" s="1"/>
  <c r="O209" i="6"/>
  <c r="P209" i="6" s="1"/>
  <c r="Q209" i="6" s="1"/>
  <c r="B210" i="6"/>
  <c r="D102" i="9" l="1"/>
  <c r="F102" i="9" s="1"/>
  <c r="B211" i="6"/>
  <c r="O210" i="6"/>
  <c r="P210" i="6" s="1"/>
  <c r="Q210" i="6" s="1"/>
  <c r="G102" i="9" l="1"/>
  <c r="C103" i="9" s="1"/>
  <c r="O211" i="6"/>
  <c r="P211" i="6" s="1"/>
  <c r="Q211" i="6" s="1"/>
  <c r="B212" i="6"/>
  <c r="D103" i="9" l="1"/>
  <c r="F103" i="9" s="1"/>
  <c r="O212" i="6"/>
  <c r="P212" i="6" s="1"/>
  <c r="Q212" i="6" s="1"/>
  <c r="B213" i="6"/>
  <c r="G103" i="9" l="1"/>
  <c r="C104" i="9" s="1"/>
  <c r="D104" i="9" s="1"/>
  <c r="F104" i="9" s="1"/>
  <c r="O213" i="6"/>
  <c r="P213" i="6" s="1"/>
  <c r="Q213" i="6" s="1"/>
  <c r="B214" i="6"/>
  <c r="G104" i="9" l="1"/>
  <c r="C105" i="9" s="1"/>
  <c r="D105" i="9" s="1"/>
  <c r="F105" i="9" s="1"/>
  <c r="B215" i="6"/>
  <c r="O214" i="6"/>
  <c r="P214" i="6" s="1"/>
  <c r="Q214" i="6" s="1"/>
  <c r="G105" i="9" l="1"/>
  <c r="C106" i="9" s="1"/>
  <c r="B216" i="6"/>
  <c r="O215" i="6"/>
  <c r="P215" i="6" s="1"/>
  <c r="Q215" i="6" s="1"/>
  <c r="D106" i="9" l="1"/>
  <c r="F106" i="9" s="1"/>
  <c r="O216" i="6"/>
  <c r="P216" i="6" s="1"/>
  <c r="Q216" i="6" s="1"/>
  <c r="B217" i="6"/>
  <c r="G106" i="9" l="1"/>
  <c r="C107" i="9" s="1"/>
  <c r="O217" i="6"/>
  <c r="P217" i="6" s="1"/>
  <c r="Q217" i="6" s="1"/>
  <c r="B218" i="6"/>
  <c r="D107" i="9" l="1"/>
  <c r="F107" i="9" s="1"/>
  <c r="O218" i="6"/>
  <c r="P218" i="6" s="1"/>
  <c r="Q218" i="6" s="1"/>
  <c r="B219" i="6"/>
  <c r="G107" i="9" l="1"/>
  <c r="C108" i="9" s="1"/>
  <c r="O219" i="6"/>
  <c r="P219" i="6" s="1"/>
  <c r="Q219" i="6" s="1"/>
  <c r="B220" i="6"/>
  <c r="D108" i="9" l="1"/>
  <c r="F108" i="9" s="1"/>
  <c r="B221" i="6"/>
  <c r="O220" i="6"/>
  <c r="P220" i="6" s="1"/>
  <c r="Q220" i="6" s="1"/>
  <c r="G108" i="9" l="1"/>
  <c r="C109" i="9" s="1"/>
  <c r="D109" i="9" s="1"/>
  <c r="F109" i="9" s="1"/>
  <c r="B222" i="6"/>
  <c r="O221" i="6"/>
  <c r="P221" i="6" s="1"/>
  <c r="Q221" i="6" s="1"/>
  <c r="G109" i="9" l="1"/>
  <c r="C110" i="9" s="1"/>
  <c r="O222" i="6"/>
  <c r="P222" i="6" s="1"/>
  <c r="Q222" i="6" s="1"/>
  <c r="B223" i="6"/>
  <c r="D110" i="9" l="1"/>
  <c r="F110" i="9" s="1"/>
  <c r="B224" i="6"/>
  <c r="O223" i="6"/>
  <c r="P223" i="6" s="1"/>
  <c r="Q223" i="6" s="1"/>
  <c r="G110" i="9" l="1"/>
  <c r="C111" i="9" s="1"/>
  <c r="B225" i="6"/>
  <c r="O224" i="6"/>
  <c r="P224" i="6" s="1"/>
  <c r="Q224" i="6" s="1"/>
  <c r="D111" i="9" l="1"/>
  <c r="F111" i="9" s="1"/>
  <c r="G111" i="9" s="1"/>
  <c r="C112" i="9" s="1"/>
  <c r="B226" i="6"/>
  <c r="O225" i="6"/>
  <c r="P225" i="6" s="1"/>
  <c r="Q225" i="6" s="1"/>
  <c r="D112" i="9" l="1"/>
  <c r="F112" i="9" s="1"/>
  <c r="O226" i="6"/>
  <c r="P226" i="6" s="1"/>
  <c r="Q226" i="6" s="1"/>
  <c r="B227" i="6"/>
  <c r="G112" i="9" l="1"/>
  <c r="C113" i="9" s="1"/>
  <c r="D113" i="9" s="1"/>
  <c r="F113" i="9" s="1"/>
  <c r="B228" i="6"/>
  <c r="O227" i="6"/>
  <c r="P227" i="6" s="1"/>
  <c r="Q227" i="6" s="1"/>
  <c r="G113" i="9" l="1"/>
  <c r="C114" i="9" s="1"/>
  <c r="B229" i="6"/>
  <c r="O228" i="6"/>
  <c r="P228" i="6" s="1"/>
  <c r="Q228" i="6" s="1"/>
  <c r="D114" i="9" l="1"/>
  <c r="F114" i="9" s="1"/>
  <c r="O229" i="6"/>
  <c r="P229" i="6" s="1"/>
  <c r="Q229" i="6" s="1"/>
  <c r="B230" i="6"/>
  <c r="G114" i="9" l="1"/>
  <c r="C115" i="9" s="1"/>
  <c r="D115" i="9" s="1"/>
  <c r="F115" i="9" s="1"/>
  <c r="O230" i="6"/>
  <c r="P230" i="6" s="1"/>
  <c r="Q230" i="6" s="1"/>
  <c r="B231" i="6"/>
  <c r="G115" i="9" l="1"/>
  <c r="C116" i="9" s="1"/>
  <c r="D116" i="9" s="1"/>
  <c r="B232" i="6"/>
  <c r="O231" i="6"/>
  <c r="P231" i="6" s="1"/>
  <c r="Q231" i="6" s="1"/>
  <c r="F116" i="9" l="1"/>
  <c r="G116" i="9" s="1"/>
  <c r="C117" i="9" s="1"/>
  <c r="D117" i="9" s="1"/>
  <c r="F117" i="9" s="1"/>
  <c r="B233" i="6"/>
  <c r="O232" i="6"/>
  <c r="P232" i="6" s="1"/>
  <c r="Q232" i="6" s="1"/>
  <c r="G117" i="9" l="1"/>
  <c r="C118" i="9" s="1"/>
  <c r="O233" i="6"/>
  <c r="P233" i="6" s="1"/>
  <c r="Q233" i="6" s="1"/>
  <c r="B234" i="6"/>
  <c r="D118" i="9" l="1"/>
  <c r="F118" i="9" s="1"/>
  <c r="B235" i="6"/>
  <c r="O234" i="6"/>
  <c r="P234" i="6" s="1"/>
  <c r="Q234" i="6" s="1"/>
  <c r="G118" i="9" l="1"/>
  <c r="C119" i="9" s="1"/>
  <c r="D119" i="9" s="1"/>
  <c r="F119" i="9" s="1"/>
  <c r="G119" i="9" s="1"/>
  <c r="C120" i="9" s="1"/>
  <c r="O235" i="6"/>
  <c r="P235" i="6" s="1"/>
  <c r="Q235" i="6" s="1"/>
  <c r="B236" i="6"/>
  <c r="D120" i="9" l="1"/>
  <c r="F120" i="9" s="1"/>
  <c r="O236" i="6"/>
  <c r="P236" i="6" s="1"/>
  <c r="Q236" i="6" s="1"/>
  <c r="B237" i="6"/>
  <c r="G120" i="9" l="1"/>
  <c r="C121" i="9" s="1"/>
  <c r="B238" i="6"/>
  <c r="O237" i="6"/>
  <c r="P237" i="6" s="1"/>
  <c r="Q237" i="6" s="1"/>
  <c r="D121" i="9" l="1"/>
  <c r="F121" i="9" s="1"/>
  <c r="O238" i="6"/>
  <c r="P238" i="6" s="1"/>
  <c r="Q238" i="6" s="1"/>
  <c r="B239" i="6"/>
  <c r="G121" i="9" l="1"/>
  <c r="C122" i="9" s="1"/>
  <c r="B240" i="6"/>
  <c r="O239" i="6"/>
  <c r="P239" i="6" s="1"/>
  <c r="Q239" i="6" s="1"/>
  <c r="D122" i="9" l="1"/>
  <c r="F122" i="9" s="1"/>
  <c r="O240" i="6"/>
  <c r="P240" i="6" s="1"/>
  <c r="Q240" i="6" s="1"/>
  <c r="B241" i="6"/>
  <c r="G122" i="9" l="1"/>
  <c r="C123" i="9" s="1"/>
  <c r="D123" i="9" s="1"/>
  <c r="F123" i="9" s="1"/>
  <c r="O241" i="6"/>
  <c r="P241" i="6" s="1"/>
  <c r="Q241" i="6" s="1"/>
  <c r="B242" i="6"/>
  <c r="G123" i="9" l="1"/>
  <c r="C124" i="9" s="1"/>
  <c r="D124" i="9" s="1"/>
  <c r="F124" i="9" s="1"/>
  <c r="B243" i="6"/>
  <c r="O242" i="6"/>
  <c r="P242" i="6" s="1"/>
  <c r="Q242" i="6" s="1"/>
  <c r="G124" i="9" l="1"/>
  <c r="C125" i="9" s="1"/>
  <c r="B244" i="6"/>
  <c r="O243" i="6"/>
  <c r="P243" i="6" s="1"/>
  <c r="Q243" i="6" s="1"/>
  <c r="D125" i="9" l="1"/>
  <c r="F125" i="9" s="1"/>
  <c r="B245" i="6"/>
  <c r="O244" i="6"/>
  <c r="P244" i="6" s="1"/>
  <c r="Q244" i="6" s="1"/>
  <c r="G125" i="9" l="1"/>
  <c r="C126" i="9" s="1"/>
  <c r="B246" i="6"/>
  <c r="O245" i="6"/>
  <c r="P245" i="6" s="1"/>
  <c r="Q245" i="6" s="1"/>
  <c r="D126" i="9" l="1"/>
  <c r="F126" i="9" s="1"/>
  <c r="G126" i="9" s="1"/>
  <c r="C127" i="9" s="1"/>
  <c r="B247" i="6"/>
  <c r="O246" i="6"/>
  <c r="P246" i="6" s="1"/>
  <c r="Q246" i="6" s="1"/>
  <c r="D127" i="9" l="1"/>
  <c r="F127" i="9" s="1"/>
  <c r="O247" i="6"/>
  <c r="P247" i="6" s="1"/>
  <c r="Q247" i="6" s="1"/>
  <c r="B248" i="6"/>
  <c r="G127" i="9" l="1"/>
  <c r="C128" i="9" s="1"/>
  <c r="D128" i="9" s="1"/>
  <c r="F128" i="9" s="1"/>
  <c r="O248" i="6"/>
  <c r="P248" i="6" s="1"/>
  <c r="Q248" i="6" s="1"/>
  <c r="B249" i="6"/>
  <c r="G128" i="9" l="1"/>
  <c r="C129" i="9" s="1"/>
  <c r="D129" i="9" s="1"/>
  <c r="F129" i="9" s="1"/>
  <c r="O249" i="6"/>
  <c r="P249" i="6" s="1"/>
  <c r="Q249" i="6" s="1"/>
  <c r="B250" i="6"/>
  <c r="G129" i="9" l="1"/>
  <c r="C130" i="9" s="1"/>
  <c r="B251" i="6"/>
  <c r="O250" i="6"/>
  <c r="P250" i="6" s="1"/>
  <c r="Q250" i="6" s="1"/>
  <c r="D130" i="9" l="1"/>
  <c r="F130" i="9" s="1"/>
  <c r="B252" i="6"/>
  <c r="O251" i="6"/>
  <c r="P251" i="6" s="1"/>
  <c r="Q251" i="6" s="1"/>
  <c r="G130" i="9" l="1"/>
  <c r="C131" i="9" s="1"/>
  <c r="O252" i="6"/>
  <c r="P252" i="6" s="1"/>
  <c r="Q252" i="6" s="1"/>
  <c r="B253" i="6"/>
  <c r="D131" i="9" l="1"/>
  <c r="F131" i="9" s="1"/>
  <c r="G131" i="9" s="1"/>
  <c r="C132" i="9" s="1"/>
  <c r="O253" i="6"/>
  <c r="P253" i="6" s="1"/>
  <c r="Q253" i="6" s="1"/>
  <c r="B254" i="6"/>
  <c r="D132" i="9" l="1"/>
  <c r="F132" i="9" s="1"/>
  <c r="O254" i="6"/>
  <c r="P254" i="6" s="1"/>
  <c r="Q254" i="6" s="1"/>
  <c r="B255" i="6"/>
  <c r="G132" i="9" l="1"/>
  <c r="C133" i="9" s="1"/>
  <c r="O255" i="6"/>
  <c r="P255" i="6" s="1"/>
  <c r="Q255" i="6" s="1"/>
  <c r="B256" i="6"/>
  <c r="D133" i="9" l="1"/>
  <c r="F133" i="9" s="1"/>
  <c r="B257" i="6"/>
  <c r="O256" i="6"/>
  <c r="P256" i="6" s="1"/>
  <c r="Q256" i="6" s="1"/>
  <c r="G133" i="9" l="1"/>
  <c r="C134" i="9" s="1"/>
  <c r="B258" i="6"/>
  <c r="O257" i="6"/>
  <c r="P257" i="6" s="1"/>
  <c r="Q257" i="6" s="1"/>
  <c r="D134" i="9" l="1"/>
  <c r="F134" i="9" s="1"/>
  <c r="B259" i="6"/>
  <c r="O258" i="6"/>
  <c r="P258" i="6" s="1"/>
  <c r="Q258" i="6" s="1"/>
  <c r="G134" i="9" l="1"/>
  <c r="C135" i="9" s="1"/>
  <c r="D135" i="9" s="1"/>
  <c r="F135" i="9" s="1"/>
  <c r="O259" i="6"/>
  <c r="P259" i="6" s="1"/>
  <c r="Q259" i="6" s="1"/>
  <c r="B260" i="6"/>
  <c r="O260" i="6" s="1"/>
  <c r="P260" i="6" s="1"/>
  <c r="Q260" i="6" s="1"/>
  <c r="Q7" i="6" s="1"/>
  <c r="G135" i="9" l="1"/>
</calcChain>
</file>

<file path=xl/sharedStrings.xml><?xml version="1.0" encoding="utf-8"?>
<sst xmlns="http://schemas.openxmlformats.org/spreadsheetml/2006/main" count="281" uniqueCount="74">
  <si>
    <t>Valuación de activos</t>
  </si>
  <si>
    <t>Activo:</t>
  </si>
  <si>
    <t>Bono</t>
  </si>
  <si>
    <t>Emisor:</t>
  </si>
  <si>
    <t>Horizonte en meses:</t>
  </si>
  <si>
    <t>Inversión inicial:</t>
  </si>
  <si>
    <t>Período/mes</t>
  </si>
  <si>
    <t>Ingreso corriente</t>
  </si>
  <si>
    <t>Ingreso de capital</t>
  </si>
  <si>
    <t>Gasto corriente</t>
  </si>
  <si>
    <t>Gasto de capital</t>
  </si>
  <si>
    <t>Flujo de caja</t>
  </si>
  <si>
    <t>Depreciación</t>
  </si>
  <si>
    <t>Amortización</t>
  </si>
  <si>
    <t>EBITDA</t>
  </si>
  <si>
    <t>Intereses</t>
  </si>
  <si>
    <t>Impuestos</t>
  </si>
  <si>
    <t>intereses</t>
  </si>
  <si>
    <t>depreciación</t>
  </si>
  <si>
    <t>amortización</t>
  </si>
  <si>
    <t>Ganancias antes de</t>
  </si>
  <si>
    <t>impuestos</t>
  </si>
  <si>
    <t>antes de</t>
  </si>
  <si>
    <t>Ingreso corriente o de capital</t>
  </si>
  <si>
    <t>Gasto corriente o de capital</t>
  </si>
  <si>
    <t>Resultados</t>
  </si>
  <si>
    <t>Utilidad neta</t>
  </si>
  <si>
    <t>Ganancias después de</t>
  </si>
  <si>
    <t>Tipo de retorno:</t>
  </si>
  <si>
    <t>cupones</t>
  </si>
  <si>
    <t>Frecuencia:</t>
  </si>
  <si>
    <t>trimestral</t>
  </si>
  <si>
    <t>Factor de</t>
  </si>
  <si>
    <t>Descuento</t>
  </si>
  <si>
    <t>descuento</t>
  </si>
  <si>
    <t>acumulada</t>
  </si>
  <si>
    <t>Valor presente</t>
  </si>
  <si>
    <t>del flujo</t>
  </si>
  <si>
    <t>de caja</t>
  </si>
  <si>
    <t>esperado</t>
  </si>
  <si>
    <t>Valor a hallar:</t>
  </si>
  <si>
    <t>Tasa anual de cupones (solo aplica en caso de bonos):</t>
  </si>
  <si>
    <t>Empresa X</t>
  </si>
  <si>
    <t>Gobierno X</t>
  </si>
  <si>
    <t>semestral</t>
  </si>
  <si>
    <t>Tasa trimestral de cupones (solo aplica en caso de bonos):</t>
  </si>
  <si>
    <t>Tasa semestral de cupones (solo aplica en caso de bonos):</t>
  </si>
  <si>
    <t>salvo</t>
  </si>
  <si>
    <t>reservas</t>
  </si>
  <si>
    <t>monetarias</t>
  </si>
  <si>
    <t>aumento de</t>
  </si>
  <si>
    <t>o</t>
  </si>
  <si>
    <t>aumento</t>
  </si>
  <si>
    <t>de</t>
  </si>
  <si>
    <t>ingreso residual de la actividad económica</t>
  </si>
  <si>
    <t>mensual</t>
  </si>
  <si>
    <t>Tasa de ISLR corporativo o IS</t>
  </si>
  <si>
    <t>Inflación anual de precios (e.g. ingresos y costos)</t>
  </si>
  <si>
    <t>Tasa de retorno anual exigida por el inversor:</t>
  </si>
  <si>
    <t>Tasa mensual de retorno exigida por el inversor:</t>
  </si>
  <si>
    <t>Tasa interna de retorno (TIR) o retorno al vencimiento:</t>
  </si>
  <si>
    <t>Tasa mensual interna de retorno (TIR) o retorno al venc.:</t>
  </si>
  <si>
    <t>Acciones</t>
  </si>
  <si>
    <t>Valor presente neto</t>
  </si>
  <si>
    <t>Tabla de amortización de deuda</t>
  </si>
  <si>
    <t>Deuda inicial</t>
  </si>
  <si>
    <t>Tipo de endeudamiento:</t>
  </si>
  <si>
    <t>préstamo bancario</t>
  </si>
  <si>
    <t>Tipo de interés:</t>
  </si>
  <si>
    <t>Peíodo</t>
  </si>
  <si>
    <t>Amortizaciones</t>
  </si>
  <si>
    <t>Pago</t>
  </si>
  <si>
    <t>Deuda final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</si>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</sst>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540A]#,##0"/>
    <numFmt numFmtId="165" formatCode="[$$-54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9C65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82">
    <xf numFmtId="0" fontId="0" fillId="0" borderId="0" xfId="0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6" fillId="5" borderId="0" xfId="0" applyFont="1" applyFill="1" applyAlignment="1">
      <alignment vertical="center"/>
    </xf>
    <xf numFmtId="0" fontId="2" fillId="2" borderId="3" xfId="2" applyBorder="1" applyAlignment="1">
      <alignment horizontal="center"/>
    </xf>
    <xf numFmtId="0" fontId="2" fillId="2" borderId="4" xfId="2" applyBorder="1" applyAlignment="1">
      <alignment horizontal="center"/>
    </xf>
    <xf numFmtId="0" fontId="3" fillId="3" borderId="3" xfId="3" applyBorder="1" applyAlignment="1">
      <alignment horizontal="center"/>
    </xf>
    <xf numFmtId="0" fontId="4" fillId="4" borderId="3" xfId="4" applyBorder="1" applyAlignment="1">
      <alignment horizontal="center"/>
    </xf>
    <xf numFmtId="0" fontId="3" fillId="3" borderId="4" xfId="3" applyBorder="1" applyAlignment="1">
      <alignment horizontal="center"/>
    </xf>
    <xf numFmtId="0" fontId="4" fillId="4" borderId="4" xfId="4" applyBorder="1" applyAlignment="1">
      <alignment horizontal="center"/>
    </xf>
    <xf numFmtId="0" fontId="7" fillId="2" borderId="2" xfId="2" applyFont="1" applyBorder="1" applyAlignment="1">
      <alignment horizontal="center"/>
    </xf>
    <xf numFmtId="0" fontId="8" fillId="3" borderId="2" xfId="3" applyFont="1" applyBorder="1" applyAlignment="1">
      <alignment horizontal="center"/>
    </xf>
    <xf numFmtId="0" fontId="9" fillId="4" borderId="2" xfId="4" applyFont="1" applyBorder="1" applyAlignment="1">
      <alignment horizontal="center"/>
    </xf>
    <xf numFmtId="0" fontId="4" fillId="4" borderId="3" xfId="4" applyBorder="1" applyAlignment="1">
      <alignment horizontal="left"/>
    </xf>
    <xf numFmtId="0" fontId="4" fillId="4" borderId="1" xfId="4" applyBorder="1" applyAlignment="1">
      <alignment horizontal="left"/>
    </xf>
    <xf numFmtId="0" fontId="9" fillId="4" borderId="2" xfId="4" applyFont="1" applyBorder="1" applyAlignment="1">
      <alignment horizontal="left"/>
    </xf>
    <xf numFmtId="10" fontId="4" fillId="4" borderId="1" xfId="1" applyNumberFormat="1" applyFont="1" applyFill="1" applyBorder="1" applyAlignment="1">
      <alignment horizontal="center"/>
    </xf>
    <xf numFmtId="4" fontId="4" fillId="4" borderId="1" xfId="1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65" fontId="4" fillId="4" borderId="1" xfId="4" applyNumberFormat="1" applyBorder="1" applyAlignment="1">
      <alignment horizontal="center"/>
    </xf>
    <xf numFmtId="165" fontId="2" fillId="2" borderId="1" xfId="2" applyNumberFormat="1" applyBorder="1" applyAlignment="1">
      <alignment horizontal="center"/>
    </xf>
    <xf numFmtId="165" fontId="3" fillId="3" borderId="1" xfId="3" applyNumberFormat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0" fontId="0" fillId="5" borderId="11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164" fontId="0" fillId="5" borderId="11" xfId="0" applyNumberFormat="1" applyFill="1" applyBorder="1" applyAlignment="1">
      <alignment horizontal="right"/>
    </xf>
    <xf numFmtId="164" fontId="0" fillId="5" borderId="12" xfId="0" applyNumberFormat="1" applyFill="1" applyBorder="1" applyAlignment="1">
      <alignment horizontal="right"/>
    </xf>
    <xf numFmtId="164" fontId="0" fillId="5" borderId="13" xfId="0" applyNumberFormat="1" applyFill="1" applyBorder="1" applyAlignment="1">
      <alignment horizontal="right"/>
    </xf>
    <xf numFmtId="0" fontId="10" fillId="5" borderId="11" xfId="0" applyFont="1" applyFill="1" applyBorder="1" applyAlignment="1">
      <alignment horizontal="left"/>
    </xf>
    <xf numFmtId="0" fontId="10" fillId="5" borderId="12" xfId="0" applyFont="1" applyFill="1" applyBorder="1" applyAlignment="1">
      <alignment horizontal="left"/>
    </xf>
    <xf numFmtId="0" fontId="10" fillId="5" borderId="13" xfId="0" applyFont="1" applyFill="1" applyBorder="1" applyAlignment="1">
      <alignment horizontal="left"/>
    </xf>
    <xf numFmtId="10" fontId="10" fillId="5" borderId="11" xfId="1" applyNumberFormat="1" applyFont="1" applyFill="1" applyBorder="1" applyAlignment="1">
      <alignment horizontal="right"/>
    </xf>
    <xf numFmtId="10" fontId="10" fillId="5" borderId="12" xfId="1" applyNumberFormat="1" applyFont="1" applyFill="1" applyBorder="1" applyAlignment="1">
      <alignment horizontal="right"/>
    </xf>
    <xf numFmtId="10" fontId="10" fillId="5" borderId="13" xfId="1" applyNumberFormat="1" applyFont="1" applyFill="1" applyBorder="1" applyAlignment="1">
      <alignment horizontal="right"/>
    </xf>
    <xf numFmtId="0" fontId="10" fillId="6" borderId="11" xfId="0" applyFont="1" applyFill="1" applyBorder="1" applyAlignment="1">
      <alignment horizontal="left"/>
    </xf>
    <xf numFmtId="0" fontId="10" fillId="6" borderId="12" xfId="0" applyFont="1" applyFill="1" applyBorder="1" applyAlignment="1">
      <alignment horizontal="left"/>
    </xf>
    <xf numFmtId="0" fontId="10" fillId="6" borderId="13" xfId="0" applyFont="1" applyFill="1" applyBorder="1" applyAlignment="1">
      <alignment horizontal="left"/>
    </xf>
    <xf numFmtId="10" fontId="10" fillId="6" borderId="11" xfId="1" applyNumberFormat="1" applyFont="1" applyFill="1" applyBorder="1" applyAlignment="1">
      <alignment horizontal="right"/>
    </xf>
    <xf numFmtId="10" fontId="10" fillId="6" borderId="12" xfId="1" applyNumberFormat="1" applyFont="1" applyFill="1" applyBorder="1" applyAlignment="1">
      <alignment horizontal="right"/>
    </xf>
    <xf numFmtId="10" fontId="10" fillId="6" borderId="13" xfId="1" applyNumberFormat="1" applyFont="1" applyFill="1" applyBorder="1" applyAlignment="1">
      <alignment horizontal="right"/>
    </xf>
    <xf numFmtId="0" fontId="0" fillId="5" borderId="11" xfId="0" applyFill="1" applyBorder="1" applyAlignment="1">
      <alignment horizontal="right"/>
    </xf>
    <xf numFmtId="0" fontId="0" fillId="5" borderId="12" xfId="0" applyFill="1" applyBorder="1" applyAlignment="1">
      <alignment horizontal="right"/>
    </xf>
    <xf numFmtId="0" fontId="0" fillId="5" borderId="13" xfId="0" applyFill="1" applyBorder="1" applyAlignment="1">
      <alignment horizontal="right"/>
    </xf>
    <xf numFmtId="2" fontId="0" fillId="5" borderId="2" xfId="0" applyNumberFormat="1" applyFont="1" applyFill="1" applyBorder="1" applyAlignment="1">
      <alignment horizontal="center" vertical="center"/>
    </xf>
    <xf numFmtId="2" fontId="0" fillId="5" borderId="3" xfId="0" applyNumberFormat="1" applyFont="1" applyFill="1" applyBorder="1" applyAlignment="1">
      <alignment horizontal="center" vertical="center"/>
    </xf>
    <xf numFmtId="2" fontId="0" fillId="5" borderId="4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7" fillId="2" borderId="11" xfId="2" applyFont="1" applyBorder="1" applyAlignment="1">
      <alignment horizontal="center" vertical="center"/>
    </xf>
    <xf numFmtId="0" fontId="7" fillId="2" borderId="12" xfId="2" applyFont="1" applyBorder="1" applyAlignment="1">
      <alignment horizontal="center" vertical="center"/>
    </xf>
    <xf numFmtId="0" fontId="7" fillId="2" borderId="13" xfId="2" applyFont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8" fillId="3" borderId="11" xfId="3" applyFont="1" applyBorder="1" applyAlignment="1">
      <alignment horizontal="center" vertical="center"/>
    </xf>
    <xf numFmtId="0" fontId="8" fillId="3" borderId="12" xfId="3" applyFont="1" applyBorder="1" applyAlignment="1">
      <alignment horizontal="center" vertical="center"/>
    </xf>
    <xf numFmtId="0" fontId="8" fillId="3" borderId="13" xfId="3" applyFont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9" fillId="4" borderId="11" xfId="4" applyFont="1" applyBorder="1" applyAlignment="1">
      <alignment horizontal="center" vertical="center"/>
    </xf>
    <xf numFmtId="0" fontId="9" fillId="4" borderId="12" xfId="4" applyFont="1" applyBorder="1" applyAlignment="1">
      <alignment horizontal="center" vertical="center"/>
    </xf>
    <xf numFmtId="0" fontId="9" fillId="4" borderId="13" xfId="4" applyFont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center" vertical="center"/>
    </xf>
    <xf numFmtId="164" fontId="0" fillId="5" borderId="3" xfId="0" applyNumberFormat="1" applyFont="1" applyFill="1" applyBorder="1" applyAlignment="1">
      <alignment horizontal="center" vertical="center"/>
    </xf>
    <xf numFmtId="164" fontId="0" fillId="5" borderId="4" xfId="0" applyNumberFormat="1" applyFont="1" applyFill="1" applyBorder="1" applyAlignment="1">
      <alignment horizontal="center" vertical="center"/>
    </xf>
    <xf numFmtId="9" fontId="0" fillId="5" borderId="0" xfId="1" applyFont="1" applyFill="1" applyAlignment="1">
      <alignment horizontal="center"/>
    </xf>
    <xf numFmtId="0" fontId="0" fillId="5" borderId="0" xfId="0" applyFill="1"/>
    <xf numFmtId="9" fontId="0" fillId="5" borderId="11" xfId="1" applyFont="1" applyFill="1" applyBorder="1" applyAlignment="1">
      <alignment horizontal="right"/>
    </xf>
    <xf numFmtId="9" fontId="0" fillId="5" borderId="12" xfId="1" applyFont="1" applyFill="1" applyBorder="1" applyAlignment="1">
      <alignment horizontal="right"/>
    </xf>
    <xf numFmtId="9" fontId="0" fillId="5" borderId="13" xfId="1" applyFont="1" applyFill="1" applyBorder="1" applyAlignment="1">
      <alignment horizontal="right"/>
    </xf>
    <xf numFmtId="165" fontId="0" fillId="5" borderId="4" xfId="0" applyNumberFormat="1" applyFill="1" applyBorder="1" applyAlignment="1">
      <alignment horizontal="center"/>
    </xf>
    <xf numFmtId="0" fontId="0" fillId="5" borderId="4" xfId="0" applyNumberForma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</cellXfs>
  <cellStyles count="5">
    <cellStyle name="Bueno" xfId="2" builtinId="26"/>
    <cellStyle name="Incorrecto" xfId="3" builtinId="27"/>
    <cellStyle name="Neutral" xfId="4" builtinId="2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9"/>
  <sheetViews>
    <sheetView workbookViewId="0">
      <pane ySplit="19" topLeftCell="A20" activePane="bottomLeft" state="frozen"/>
      <selection pane="bottomLeft" activeCell="B3" sqref="B3:G5"/>
    </sheetView>
  </sheetViews>
  <sheetFormatPr baseColWidth="10" defaultRowHeight="15" x14ac:dyDescent="0.25"/>
  <cols>
    <col min="1" max="1" width="2.7109375" style="1" customWidth="1"/>
    <col min="2" max="2" width="13.28515625" style="2" customWidth="1"/>
    <col min="3" max="5" width="17.85546875" style="1" customWidth="1"/>
    <col min="6" max="9" width="13.42578125" style="1" customWidth="1"/>
    <col min="10" max="10" width="21.42578125" style="1" customWidth="1"/>
    <col min="11" max="12" width="16.5703125" style="1" customWidth="1"/>
    <col min="13" max="13" width="12.28515625" style="1" customWidth="1"/>
    <col min="14" max="14" width="20.140625" style="1" customWidth="1"/>
    <col min="15" max="15" width="18" style="1" customWidth="1"/>
    <col min="16" max="16" width="12.28515625" style="1" customWidth="1"/>
    <col min="17" max="17" width="23.5703125" style="1" customWidth="1"/>
    <col min="18" max="16384" width="11.42578125" style="1"/>
  </cols>
  <sheetData>
    <row r="3" spans="2:17" ht="35.25" customHeight="1" x14ac:dyDescent="0.25">
      <c r="B3" s="48" t="s">
        <v>0</v>
      </c>
      <c r="C3" s="49"/>
      <c r="D3" s="49"/>
      <c r="E3" s="49"/>
      <c r="F3" s="49"/>
      <c r="G3" s="50"/>
      <c r="I3" s="57"/>
      <c r="J3" s="58"/>
      <c r="K3" s="59"/>
      <c r="L3" s="60" t="s">
        <v>23</v>
      </c>
      <c r="M3" s="61"/>
      <c r="N3" s="62"/>
      <c r="O3" s="22"/>
      <c r="Q3" s="18" t="s">
        <v>40</v>
      </c>
    </row>
    <row r="4" spans="2:17" ht="35.25" customHeight="1" x14ac:dyDescent="0.25">
      <c r="B4" s="51"/>
      <c r="C4" s="52"/>
      <c r="D4" s="52"/>
      <c r="E4" s="52"/>
      <c r="F4" s="52"/>
      <c r="G4" s="53"/>
      <c r="I4" s="63"/>
      <c r="J4" s="64"/>
      <c r="K4" s="65"/>
      <c r="L4" s="60" t="s">
        <v>24</v>
      </c>
      <c r="M4" s="61"/>
      <c r="N4" s="62"/>
      <c r="O4" s="23"/>
      <c r="Q4" s="66" t="s">
        <v>36</v>
      </c>
    </row>
    <row r="5" spans="2:17" ht="35.25" customHeight="1" x14ac:dyDescent="0.25">
      <c r="B5" s="54"/>
      <c r="C5" s="55"/>
      <c r="D5" s="55"/>
      <c r="E5" s="55"/>
      <c r="F5" s="55"/>
      <c r="G5" s="56"/>
      <c r="I5" s="68"/>
      <c r="J5" s="69"/>
      <c r="K5" s="70"/>
      <c r="L5" s="60" t="s">
        <v>25</v>
      </c>
      <c r="M5" s="61"/>
      <c r="N5" s="62"/>
      <c r="Q5" s="67"/>
    </row>
    <row r="6" spans="2:17" ht="15" customHeight="1" x14ac:dyDescent="0.25">
      <c r="B6" s="3"/>
      <c r="C6" s="3"/>
    </row>
    <row r="7" spans="2:17" x14ac:dyDescent="0.25">
      <c r="B7" s="24" t="s">
        <v>1</v>
      </c>
      <c r="C7" s="25"/>
      <c r="D7" s="26"/>
      <c r="E7" s="42"/>
      <c r="F7" s="43"/>
      <c r="G7" s="44"/>
      <c r="I7" s="30" t="s">
        <v>41</v>
      </c>
      <c r="J7" s="31"/>
      <c r="K7" s="32"/>
      <c r="L7" s="33">
        <v>7.4999999999999997E-2</v>
      </c>
      <c r="M7" s="34"/>
      <c r="N7" s="35"/>
      <c r="Q7" s="45">
        <f>IF(Q4="Valor presente",SUM(Q20:Q2254), SUM(Q20:Q2254))</f>
        <v>0</v>
      </c>
    </row>
    <row r="8" spans="2:17" x14ac:dyDescent="0.25">
      <c r="B8" s="24" t="s">
        <v>3</v>
      </c>
      <c r="C8" s="25"/>
      <c r="D8" s="26"/>
      <c r="E8" s="42"/>
      <c r="F8" s="43"/>
      <c r="G8" s="44"/>
      <c r="I8" s="36" t="s">
        <v>45</v>
      </c>
      <c r="J8" s="37"/>
      <c r="K8" s="38"/>
      <c r="L8" s="39">
        <f>(1+L7)^(3/12)-1</f>
        <v>1.8244601098569957E-2</v>
      </c>
      <c r="M8" s="40"/>
      <c r="N8" s="41"/>
      <c r="Q8" s="46"/>
    </row>
    <row r="9" spans="2:17" x14ac:dyDescent="0.25">
      <c r="B9" s="24" t="s">
        <v>4</v>
      </c>
      <c r="C9" s="25"/>
      <c r="D9" s="26"/>
      <c r="E9" s="42"/>
      <c r="F9" s="43"/>
      <c r="G9" s="44"/>
      <c r="I9" s="30" t="s">
        <v>58</v>
      </c>
      <c r="J9" s="31"/>
      <c r="K9" s="32"/>
      <c r="L9" s="33">
        <v>7.4999999999999997E-2</v>
      </c>
      <c r="M9" s="34"/>
      <c r="N9" s="35"/>
      <c r="Q9" s="46"/>
    </row>
    <row r="10" spans="2:17" x14ac:dyDescent="0.25">
      <c r="B10" s="24" t="s">
        <v>5</v>
      </c>
      <c r="C10" s="25"/>
      <c r="D10" s="26"/>
      <c r="E10" s="27"/>
      <c r="F10" s="28"/>
      <c r="G10" s="29"/>
      <c r="I10" s="36" t="s">
        <v>59</v>
      </c>
      <c r="J10" s="37"/>
      <c r="K10" s="38"/>
      <c r="L10" s="39">
        <f>(1+L9)^(1/12)-1</f>
        <v>6.0449190242917172E-3</v>
      </c>
      <c r="M10" s="40"/>
      <c r="N10" s="41"/>
      <c r="Q10" s="46"/>
    </row>
    <row r="11" spans="2:17" x14ac:dyDescent="0.25">
      <c r="B11" s="24" t="s">
        <v>28</v>
      </c>
      <c r="C11" s="25"/>
      <c r="D11" s="26"/>
      <c r="E11" s="27"/>
      <c r="F11" s="28"/>
      <c r="G11" s="29"/>
      <c r="I11" s="30" t="s">
        <v>60</v>
      </c>
      <c r="J11" s="31"/>
      <c r="K11" s="32"/>
      <c r="L11" s="33">
        <v>7.4999999999999997E-2</v>
      </c>
      <c r="M11" s="34"/>
      <c r="N11" s="35"/>
      <c r="Q11" s="46"/>
    </row>
    <row r="12" spans="2:17" x14ac:dyDescent="0.25">
      <c r="B12" s="24" t="s">
        <v>30</v>
      </c>
      <c r="C12" s="25"/>
      <c r="D12" s="26"/>
      <c r="E12" s="27" t="s">
        <v>31</v>
      </c>
      <c r="F12" s="28"/>
      <c r="G12" s="29"/>
      <c r="I12" s="36" t="s">
        <v>61</v>
      </c>
      <c r="J12" s="37"/>
      <c r="K12" s="38"/>
      <c r="L12" s="39">
        <f>(1+L11)^(1/12)-1</f>
        <v>6.0449190242917172E-3</v>
      </c>
      <c r="M12" s="40"/>
      <c r="N12" s="41"/>
      <c r="Q12" s="47"/>
    </row>
    <row r="14" spans="2:17" x14ac:dyDescent="0.25">
      <c r="B14" s="15" t="s">
        <v>6</v>
      </c>
      <c r="C14" s="10" t="s">
        <v>7</v>
      </c>
      <c r="D14" s="11" t="s">
        <v>9</v>
      </c>
      <c r="E14" s="12" t="s">
        <v>14</v>
      </c>
      <c r="F14" s="11" t="s">
        <v>15</v>
      </c>
      <c r="G14" s="11" t="s">
        <v>16</v>
      </c>
      <c r="H14" s="11" t="s">
        <v>12</v>
      </c>
      <c r="I14" s="11" t="s">
        <v>13</v>
      </c>
      <c r="J14" s="12" t="s">
        <v>26</v>
      </c>
      <c r="K14" s="10" t="s">
        <v>8</v>
      </c>
      <c r="L14" s="11" t="s">
        <v>10</v>
      </c>
      <c r="M14" s="12" t="s">
        <v>11</v>
      </c>
      <c r="N14" s="12" t="str">
        <f>IF(Q4="Valor presente","TIR mensual", "Tasa exigida mensual")</f>
        <v>TIR mensual</v>
      </c>
      <c r="O14" s="12" t="str">
        <f>IF(Q4="Valor presente","TIR bruta", "Tasa exigida bruta")</f>
        <v>TIR bruta</v>
      </c>
      <c r="P14" s="12" t="s">
        <v>33</v>
      </c>
      <c r="Q14" s="12" t="str">
        <f>IF(Q4="Valor presente","Valor presente", "Valor presente neto")</f>
        <v>Valor presente</v>
      </c>
    </row>
    <row r="15" spans="2:17" x14ac:dyDescent="0.25">
      <c r="B15" s="13"/>
      <c r="C15" s="4"/>
      <c r="D15" s="6" t="s">
        <v>22</v>
      </c>
      <c r="E15" s="7" t="s">
        <v>20</v>
      </c>
      <c r="F15" s="6"/>
      <c r="G15" s="6"/>
      <c r="H15" s="6"/>
      <c r="I15" s="6"/>
      <c r="J15" s="7" t="s">
        <v>27</v>
      </c>
      <c r="K15" s="4"/>
      <c r="L15" s="6" t="s">
        <v>47</v>
      </c>
      <c r="M15" s="7" t="s">
        <v>51</v>
      </c>
      <c r="N15" s="7"/>
      <c r="O15" s="7" t="s">
        <v>35</v>
      </c>
      <c r="P15" s="7" t="s">
        <v>32</v>
      </c>
      <c r="Q15" s="7" t="s">
        <v>37</v>
      </c>
    </row>
    <row r="16" spans="2:17" x14ac:dyDescent="0.25">
      <c r="B16" s="13"/>
      <c r="C16" s="4"/>
      <c r="D16" s="6" t="s">
        <v>17</v>
      </c>
      <c r="E16" s="7" t="s">
        <v>17</v>
      </c>
      <c r="F16" s="6"/>
      <c r="G16" s="6"/>
      <c r="H16" s="6"/>
      <c r="I16" s="6"/>
      <c r="J16" s="7" t="s">
        <v>17</v>
      </c>
      <c r="K16" s="4"/>
      <c r="L16" s="6" t="s">
        <v>50</v>
      </c>
      <c r="M16" s="7" t="s">
        <v>52</v>
      </c>
      <c r="N16" s="7"/>
      <c r="O16" s="7"/>
      <c r="P16" s="7" t="s">
        <v>34</v>
      </c>
      <c r="Q16" s="7" t="s">
        <v>38</v>
      </c>
    </row>
    <row r="17" spans="2:17" x14ac:dyDescent="0.25">
      <c r="B17" s="13"/>
      <c r="C17" s="4"/>
      <c r="D17" s="6" t="s">
        <v>21</v>
      </c>
      <c r="E17" s="7" t="s">
        <v>21</v>
      </c>
      <c r="F17" s="6"/>
      <c r="G17" s="6"/>
      <c r="H17" s="6"/>
      <c r="I17" s="6"/>
      <c r="J17" s="7" t="s">
        <v>21</v>
      </c>
      <c r="K17" s="4"/>
      <c r="L17" s="6" t="s">
        <v>53</v>
      </c>
      <c r="M17" s="7" t="s">
        <v>53</v>
      </c>
      <c r="N17" s="7"/>
      <c r="O17" s="7"/>
      <c r="P17" s="7"/>
      <c r="Q17" s="7" t="s">
        <v>39</v>
      </c>
    </row>
    <row r="18" spans="2:17" x14ac:dyDescent="0.25">
      <c r="B18" s="13"/>
      <c r="C18" s="4"/>
      <c r="D18" s="6" t="s">
        <v>18</v>
      </c>
      <c r="E18" s="7" t="s">
        <v>18</v>
      </c>
      <c r="F18" s="6"/>
      <c r="G18" s="6"/>
      <c r="H18" s="6"/>
      <c r="I18" s="6"/>
      <c r="J18" s="7" t="s">
        <v>18</v>
      </c>
      <c r="K18" s="4"/>
      <c r="L18" s="6" t="s">
        <v>48</v>
      </c>
      <c r="M18" s="7" t="s">
        <v>48</v>
      </c>
      <c r="N18" s="7"/>
      <c r="O18" s="7"/>
      <c r="P18" s="7"/>
      <c r="Q18" s="7"/>
    </row>
    <row r="19" spans="2:17" x14ac:dyDescent="0.25">
      <c r="B19" s="13"/>
      <c r="C19" s="5"/>
      <c r="D19" s="8" t="s">
        <v>19</v>
      </c>
      <c r="E19" s="9" t="s">
        <v>19</v>
      </c>
      <c r="F19" s="8"/>
      <c r="G19" s="8"/>
      <c r="H19" s="8"/>
      <c r="I19" s="8"/>
      <c r="J19" s="9" t="s">
        <v>19</v>
      </c>
      <c r="K19" s="5"/>
      <c r="L19" s="6" t="s">
        <v>49</v>
      </c>
      <c r="M19" s="9" t="s">
        <v>49</v>
      </c>
      <c r="N19" s="9"/>
      <c r="O19" s="9"/>
      <c r="P19" s="9"/>
      <c r="Q19" s="9"/>
    </row>
  </sheetData>
  <mergeCells count="33">
    <mergeCell ref="Q4:Q5"/>
    <mergeCell ref="I5:K5"/>
    <mergeCell ref="L5:N5"/>
    <mergeCell ref="B3:G5"/>
    <mergeCell ref="I3:K3"/>
    <mergeCell ref="L3:N3"/>
    <mergeCell ref="I4:K4"/>
    <mergeCell ref="L4:N4"/>
    <mergeCell ref="B7:D7"/>
    <mergeCell ref="E7:G7"/>
    <mergeCell ref="I7:K7"/>
    <mergeCell ref="L7:N7"/>
    <mergeCell ref="Q7:Q12"/>
    <mergeCell ref="B8:D8"/>
    <mergeCell ref="E8:G8"/>
    <mergeCell ref="I8:K8"/>
    <mergeCell ref="L8:N8"/>
    <mergeCell ref="B9:D9"/>
    <mergeCell ref="E9:G9"/>
    <mergeCell ref="I9:K9"/>
    <mergeCell ref="L9:N9"/>
    <mergeCell ref="B10:D10"/>
    <mergeCell ref="E10:G10"/>
    <mergeCell ref="I10:K10"/>
    <mergeCell ref="L10:N10"/>
    <mergeCell ref="B11:D11"/>
    <mergeCell ref="E11:G11"/>
    <mergeCell ref="I11:K11"/>
    <mergeCell ref="L11:N11"/>
    <mergeCell ref="B12:D12"/>
    <mergeCell ref="E12:G12"/>
    <mergeCell ref="I12:K12"/>
    <mergeCell ref="L12:N12"/>
  </mergeCells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80"/>
  <sheetViews>
    <sheetView workbookViewId="0">
      <pane ySplit="19" topLeftCell="A20" activePane="bottomLeft" state="frozen"/>
      <selection pane="bottomLeft" activeCell="B3" sqref="B3:G5"/>
    </sheetView>
  </sheetViews>
  <sheetFormatPr baseColWidth="10" defaultRowHeight="15" x14ac:dyDescent="0.25"/>
  <cols>
    <col min="1" max="1" width="2.7109375" style="1" customWidth="1"/>
    <col min="2" max="2" width="13.28515625" style="2" customWidth="1"/>
    <col min="3" max="5" width="17.85546875" style="1" customWidth="1"/>
    <col min="6" max="9" width="13.42578125" style="1" customWidth="1"/>
    <col min="10" max="10" width="21.42578125" style="1" customWidth="1"/>
    <col min="11" max="12" width="16.5703125" style="1" customWidth="1"/>
    <col min="13" max="13" width="12.28515625" style="1" customWidth="1"/>
    <col min="14" max="14" width="20.140625" style="1" customWidth="1"/>
    <col min="15" max="15" width="18" style="1" customWidth="1"/>
    <col min="16" max="16" width="12.28515625" style="1" customWidth="1"/>
    <col min="17" max="17" width="23.5703125" style="1" customWidth="1"/>
    <col min="18" max="16384" width="11.42578125" style="1"/>
  </cols>
  <sheetData>
    <row r="3" spans="2:17" ht="35.25" customHeight="1" x14ac:dyDescent="0.25">
      <c r="B3" s="48" t="s">
        <v>0</v>
      </c>
      <c r="C3" s="49"/>
      <c r="D3" s="49"/>
      <c r="E3" s="49"/>
      <c r="F3" s="49"/>
      <c r="G3" s="50"/>
      <c r="I3" s="57"/>
      <c r="J3" s="58"/>
      <c r="K3" s="59"/>
      <c r="L3" s="60" t="s">
        <v>23</v>
      </c>
      <c r="M3" s="61"/>
      <c r="N3" s="62"/>
      <c r="O3" s="22"/>
      <c r="Q3" s="18" t="s">
        <v>40</v>
      </c>
    </row>
    <row r="4" spans="2:17" ht="35.25" customHeight="1" x14ac:dyDescent="0.25">
      <c r="B4" s="51"/>
      <c r="C4" s="52"/>
      <c r="D4" s="52"/>
      <c r="E4" s="52"/>
      <c r="F4" s="52"/>
      <c r="G4" s="53"/>
      <c r="I4" s="63"/>
      <c r="J4" s="64"/>
      <c r="K4" s="65"/>
      <c r="L4" s="60" t="s">
        <v>24</v>
      </c>
      <c r="M4" s="61"/>
      <c r="N4" s="62"/>
      <c r="O4" s="23"/>
      <c r="Q4" s="66" t="s">
        <v>36</v>
      </c>
    </row>
    <row r="5" spans="2:17" ht="35.25" customHeight="1" x14ac:dyDescent="0.25">
      <c r="B5" s="54"/>
      <c r="C5" s="55"/>
      <c r="D5" s="55"/>
      <c r="E5" s="55"/>
      <c r="F5" s="55"/>
      <c r="G5" s="56"/>
      <c r="I5" s="68"/>
      <c r="J5" s="69"/>
      <c r="K5" s="70"/>
      <c r="L5" s="60" t="s">
        <v>25</v>
      </c>
      <c r="M5" s="61"/>
      <c r="N5" s="62"/>
      <c r="Q5" s="67"/>
    </row>
    <row r="6" spans="2:17" ht="15" customHeight="1" x14ac:dyDescent="0.25">
      <c r="B6" s="3"/>
      <c r="C6" s="3"/>
    </row>
    <row r="7" spans="2:17" x14ac:dyDescent="0.25">
      <c r="B7" s="24" t="s">
        <v>1</v>
      </c>
      <c r="C7" s="25"/>
      <c r="D7" s="26"/>
      <c r="E7" s="42" t="s">
        <v>2</v>
      </c>
      <c r="F7" s="43"/>
      <c r="G7" s="44"/>
      <c r="I7" s="30" t="s">
        <v>41</v>
      </c>
      <c r="J7" s="31"/>
      <c r="K7" s="32"/>
      <c r="L7" s="33">
        <v>7.4999999999999997E-2</v>
      </c>
      <c r="M7" s="34"/>
      <c r="N7" s="35"/>
      <c r="Q7" s="45">
        <f>IF(Q4="Valor presente",SUM(Q21:Q2496), SUM(Q20:Q2496))</f>
        <v>100.00000000000006</v>
      </c>
    </row>
    <row r="8" spans="2:17" x14ac:dyDescent="0.25">
      <c r="B8" s="24" t="s">
        <v>3</v>
      </c>
      <c r="C8" s="25"/>
      <c r="D8" s="26"/>
      <c r="E8" s="42" t="s">
        <v>42</v>
      </c>
      <c r="F8" s="43"/>
      <c r="G8" s="44"/>
      <c r="I8" s="36" t="s">
        <v>45</v>
      </c>
      <c r="J8" s="37"/>
      <c r="K8" s="38"/>
      <c r="L8" s="39">
        <f>(1+L7)^(3/12)-1</f>
        <v>1.8244601098569957E-2</v>
      </c>
      <c r="M8" s="40"/>
      <c r="N8" s="41"/>
      <c r="Q8" s="46"/>
    </row>
    <row r="9" spans="2:17" x14ac:dyDescent="0.25">
      <c r="B9" s="24" t="s">
        <v>4</v>
      </c>
      <c r="C9" s="25"/>
      <c r="D9" s="26"/>
      <c r="E9" s="42">
        <v>60</v>
      </c>
      <c r="F9" s="43"/>
      <c r="G9" s="44"/>
      <c r="I9" s="30" t="s">
        <v>58</v>
      </c>
      <c r="J9" s="31"/>
      <c r="K9" s="32"/>
      <c r="L9" s="33">
        <v>7.4999999999999997E-2</v>
      </c>
      <c r="M9" s="34"/>
      <c r="N9" s="35"/>
      <c r="Q9" s="46"/>
    </row>
    <row r="10" spans="2:17" x14ac:dyDescent="0.25">
      <c r="B10" s="24" t="s">
        <v>5</v>
      </c>
      <c r="C10" s="25"/>
      <c r="D10" s="26"/>
      <c r="E10" s="27">
        <v>100</v>
      </c>
      <c r="F10" s="28"/>
      <c r="G10" s="29"/>
      <c r="I10" s="36" t="s">
        <v>59</v>
      </c>
      <c r="J10" s="37"/>
      <c r="K10" s="38"/>
      <c r="L10" s="39">
        <f>(1+L9)^(1/12)-1</f>
        <v>6.0449190242917172E-3</v>
      </c>
      <c r="M10" s="40"/>
      <c r="N10" s="41"/>
      <c r="Q10" s="46"/>
    </row>
    <row r="11" spans="2:17" x14ac:dyDescent="0.25">
      <c r="B11" s="24" t="s">
        <v>28</v>
      </c>
      <c r="C11" s="25"/>
      <c r="D11" s="26"/>
      <c r="E11" s="27" t="s">
        <v>29</v>
      </c>
      <c r="F11" s="28"/>
      <c r="G11" s="29"/>
      <c r="I11" s="30" t="s">
        <v>60</v>
      </c>
      <c r="J11" s="31"/>
      <c r="K11" s="32"/>
      <c r="L11" s="33">
        <v>7.4999999999999997E-2</v>
      </c>
      <c r="M11" s="34"/>
      <c r="N11" s="35"/>
      <c r="Q11" s="46"/>
    </row>
    <row r="12" spans="2:17" x14ac:dyDescent="0.25">
      <c r="B12" s="24" t="s">
        <v>30</v>
      </c>
      <c r="C12" s="25"/>
      <c r="D12" s="26"/>
      <c r="E12" s="27" t="s">
        <v>31</v>
      </c>
      <c r="F12" s="28"/>
      <c r="G12" s="29"/>
      <c r="I12" s="36" t="s">
        <v>61</v>
      </c>
      <c r="J12" s="37"/>
      <c r="K12" s="38"/>
      <c r="L12" s="39">
        <f>(1+L11)^(1/12)-1</f>
        <v>6.0449190242917172E-3</v>
      </c>
      <c r="M12" s="40"/>
      <c r="N12" s="41"/>
      <c r="Q12" s="47"/>
    </row>
    <row r="14" spans="2:17" x14ac:dyDescent="0.25">
      <c r="B14" s="15" t="s">
        <v>6</v>
      </c>
      <c r="C14" s="10" t="s">
        <v>7</v>
      </c>
      <c r="D14" s="11" t="s">
        <v>9</v>
      </c>
      <c r="E14" s="12" t="s">
        <v>14</v>
      </c>
      <c r="F14" s="11" t="s">
        <v>15</v>
      </c>
      <c r="G14" s="11" t="s">
        <v>16</v>
      </c>
      <c r="H14" s="11" t="s">
        <v>12</v>
      </c>
      <c r="I14" s="11" t="s">
        <v>13</v>
      </c>
      <c r="J14" s="12" t="s">
        <v>26</v>
      </c>
      <c r="K14" s="10" t="s">
        <v>8</v>
      </c>
      <c r="L14" s="11" t="s">
        <v>10</v>
      </c>
      <c r="M14" s="12" t="s">
        <v>11</v>
      </c>
      <c r="N14" s="12" t="str">
        <f>IF(Q4="Valor presente","TIR mensual", "Tasa exigida mensual")</f>
        <v>TIR mensual</v>
      </c>
      <c r="O14" s="12" t="str">
        <f>IF(Q4="Valor presente","TIR bruta", "Tasa exigida bruta")</f>
        <v>TIR bruta</v>
      </c>
      <c r="P14" s="12" t="s">
        <v>33</v>
      </c>
      <c r="Q14" s="12" t="str">
        <f>IF(Q4="Valor presente","Valor presente", "Valor presente neto")</f>
        <v>Valor presente</v>
      </c>
    </row>
    <row r="15" spans="2:17" x14ac:dyDescent="0.25">
      <c r="B15" s="13"/>
      <c r="C15" s="4"/>
      <c r="D15" s="6" t="s">
        <v>22</v>
      </c>
      <c r="E15" s="7" t="s">
        <v>20</v>
      </c>
      <c r="F15" s="6"/>
      <c r="G15" s="6"/>
      <c r="H15" s="6"/>
      <c r="I15" s="6"/>
      <c r="J15" s="7" t="s">
        <v>27</v>
      </c>
      <c r="K15" s="4"/>
      <c r="L15" s="6" t="s">
        <v>47</v>
      </c>
      <c r="M15" s="7" t="s">
        <v>51</v>
      </c>
      <c r="N15" s="7"/>
      <c r="O15" s="7" t="s">
        <v>35</v>
      </c>
      <c r="P15" s="7" t="s">
        <v>32</v>
      </c>
      <c r="Q15" s="7" t="s">
        <v>37</v>
      </c>
    </row>
    <row r="16" spans="2:17" x14ac:dyDescent="0.25">
      <c r="B16" s="13"/>
      <c r="C16" s="4"/>
      <c r="D16" s="6" t="s">
        <v>17</v>
      </c>
      <c r="E16" s="7" t="s">
        <v>17</v>
      </c>
      <c r="F16" s="6"/>
      <c r="G16" s="6"/>
      <c r="H16" s="6"/>
      <c r="I16" s="6"/>
      <c r="J16" s="7" t="s">
        <v>17</v>
      </c>
      <c r="K16" s="4"/>
      <c r="L16" s="6" t="s">
        <v>50</v>
      </c>
      <c r="M16" s="7" t="s">
        <v>52</v>
      </c>
      <c r="N16" s="7"/>
      <c r="O16" s="7"/>
      <c r="P16" s="7" t="s">
        <v>34</v>
      </c>
      <c r="Q16" s="7" t="s">
        <v>38</v>
      </c>
    </row>
    <row r="17" spans="2:17" x14ac:dyDescent="0.25">
      <c r="B17" s="13"/>
      <c r="C17" s="4"/>
      <c r="D17" s="6" t="s">
        <v>21</v>
      </c>
      <c r="E17" s="7" t="s">
        <v>21</v>
      </c>
      <c r="F17" s="6"/>
      <c r="G17" s="6"/>
      <c r="H17" s="6"/>
      <c r="I17" s="6"/>
      <c r="J17" s="7" t="s">
        <v>21</v>
      </c>
      <c r="K17" s="4"/>
      <c r="L17" s="6" t="s">
        <v>53</v>
      </c>
      <c r="M17" s="7" t="s">
        <v>53</v>
      </c>
      <c r="N17" s="7"/>
      <c r="O17" s="7"/>
      <c r="P17" s="7"/>
      <c r="Q17" s="7" t="s">
        <v>39</v>
      </c>
    </row>
    <row r="18" spans="2:17" x14ac:dyDescent="0.25">
      <c r="B18" s="13"/>
      <c r="C18" s="4"/>
      <c r="D18" s="6" t="s">
        <v>18</v>
      </c>
      <c r="E18" s="7" t="s">
        <v>18</v>
      </c>
      <c r="F18" s="6"/>
      <c r="G18" s="6"/>
      <c r="H18" s="6"/>
      <c r="I18" s="6"/>
      <c r="J18" s="7" t="s">
        <v>18</v>
      </c>
      <c r="K18" s="4"/>
      <c r="L18" s="6" t="s">
        <v>48</v>
      </c>
      <c r="M18" s="7" t="s">
        <v>48</v>
      </c>
      <c r="N18" s="7"/>
      <c r="O18" s="7"/>
      <c r="P18" s="7"/>
      <c r="Q18" s="7"/>
    </row>
    <row r="19" spans="2:17" x14ac:dyDescent="0.25">
      <c r="B19" s="13"/>
      <c r="C19" s="5"/>
      <c r="D19" s="8" t="s">
        <v>19</v>
      </c>
      <c r="E19" s="9" t="s">
        <v>19</v>
      </c>
      <c r="F19" s="8"/>
      <c r="G19" s="8"/>
      <c r="H19" s="8"/>
      <c r="I19" s="8"/>
      <c r="J19" s="9" t="s">
        <v>19</v>
      </c>
      <c r="K19" s="5"/>
      <c r="L19" s="6" t="s">
        <v>49</v>
      </c>
      <c r="M19" s="9" t="s">
        <v>49</v>
      </c>
      <c r="N19" s="9"/>
      <c r="O19" s="9"/>
      <c r="P19" s="9"/>
      <c r="Q19" s="9"/>
    </row>
    <row r="20" spans="2:17" x14ac:dyDescent="0.25">
      <c r="B20" s="14">
        <v>0</v>
      </c>
      <c r="C20" s="20">
        <v>0</v>
      </c>
      <c r="D20" s="21">
        <v>0</v>
      </c>
      <c r="E20" s="19">
        <f t="shared" ref="E20:E26" si="0">+C20-(D20)</f>
        <v>0</v>
      </c>
      <c r="F20" s="21">
        <v>0</v>
      </c>
      <c r="G20" s="21">
        <v>0</v>
      </c>
      <c r="H20" s="21">
        <v>0</v>
      </c>
      <c r="I20" s="21">
        <v>0</v>
      </c>
      <c r="J20" s="19">
        <f t="shared" ref="J20:J26" si="1">+E20-(F20+G20+H20+I20)</f>
        <v>0</v>
      </c>
      <c r="K20" s="20">
        <v>0</v>
      </c>
      <c r="L20" s="21">
        <f>+E10</f>
        <v>100</v>
      </c>
      <c r="M20" s="19">
        <f t="shared" ref="M20:M26" si="2">+J20+K20-L20</f>
        <v>-100</v>
      </c>
      <c r="N20" s="16">
        <f>IF($Q$4="Valor presente",$L$12, $L$10)</f>
        <v>6.0449190242917172E-3</v>
      </c>
      <c r="O20" s="17">
        <f t="shared" ref="O20:O26" si="3">(1+N20)^B20</f>
        <v>1</v>
      </c>
      <c r="P20" s="17">
        <f t="shared" ref="P20:P26" si="4">1/O20</f>
        <v>1</v>
      </c>
      <c r="Q20" s="19">
        <f t="shared" ref="Q20:Q26" si="5">+M20*P20</f>
        <v>-100</v>
      </c>
    </row>
    <row r="21" spans="2:17" x14ac:dyDescent="0.25">
      <c r="B21" s="14">
        <f t="shared" ref="B21:B26" si="6">+B20+1</f>
        <v>1</v>
      </c>
      <c r="C21" s="20">
        <f>(SUM($L$20:L20)-SUM($K$20:K20))*$L$8*0</f>
        <v>0</v>
      </c>
      <c r="D21" s="21">
        <v>0</v>
      </c>
      <c r="E21" s="19">
        <f t="shared" si="0"/>
        <v>0</v>
      </c>
      <c r="F21" s="21">
        <v>0</v>
      </c>
      <c r="G21" s="21">
        <v>0</v>
      </c>
      <c r="H21" s="21">
        <v>0</v>
      </c>
      <c r="I21" s="21">
        <v>0</v>
      </c>
      <c r="J21" s="19">
        <f t="shared" si="1"/>
        <v>0</v>
      </c>
      <c r="K21" s="20">
        <v>0</v>
      </c>
      <c r="L21" s="21">
        <v>0</v>
      </c>
      <c r="M21" s="19">
        <f>+J21+(H21+I21)+(K21-L21)</f>
        <v>0</v>
      </c>
      <c r="N21" s="16">
        <f t="shared" ref="N21:N80" si="7">IF($Q$4="Valor presente",$L$12, $L$10)</f>
        <v>6.0449190242917172E-3</v>
      </c>
      <c r="O21" s="17">
        <f t="shared" si="3"/>
        <v>1.0060449190242917</v>
      </c>
      <c r="P21" s="17">
        <f t="shared" si="4"/>
        <v>0.99399140246127937</v>
      </c>
      <c r="Q21" s="19">
        <f t="shared" si="5"/>
        <v>0</v>
      </c>
    </row>
    <row r="22" spans="2:17" x14ac:dyDescent="0.25">
      <c r="B22" s="14">
        <f t="shared" si="6"/>
        <v>2</v>
      </c>
      <c r="C22" s="20">
        <f>(SUM($L$20:L21)-SUM($K$20:K21))*$L$8*0</f>
        <v>0</v>
      </c>
      <c r="D22" s="21">
        <v>0</v>
      </c>
      <c r="E22" s="19">
        <f t="shared" si="0"/>
        <v>0</v>
      </c>
      <c r="F22" s="21">
        <v>0</v>
      </c>
      <c r="G22" s="21">
        <v>0</v>
      </c>
      <c r="H22" s="21">
        <v>0</v>
      </c>
      <c r="I22" s="21">
        <v>0</v>
      </c>
      <c r="J22" s="19">
        <f t="shared" si="1"/>
        <v>0</v>
      </c>
      <c r="K22" s="20">
        <v>0</v>
      </c>
      <c r="L22" s="21">
        <v>0</v>
      </c>
      <c r="M22" s="19">
        <f t="shared" ref="M22:M80" si="8">+J22+(H22+I22)+(K22-L22)</f>
        <v>0</v>
      </c>
      <c r="N22" s="16">
        <f t="shared" si="7"/>
        <v>6.0449190242917172E-3</v>
      </c>
      <c r="O22" s="17">
        <f t="shared" si="3"/>
        <v>1.0121263790945936</v>
      </c>
      <c r="P22" s="17">
        <f t="shared" si="4"/>
        <v>0.98801890816694127</v>
      </c>
      <c r="Q22" s="19">
        <f t="shared" si="5"/>
        <v>0</v>
      </c>
    </row>
    <row r="23" spans="2:17" x14ac:dyDescent="0.25">
      <c r="B23" s="14">
        <f t="shared" si="6"/>
        <v>3</v>
      </c>
      <c r="C23" s="20">
        <f>(SUM($L$20:L22)-SUM($K$20:K22))*$L$8</f>
        <v>1.8244601098569957</v>
      </c>
      <c r="D23" s="21">
        <v>0</v>
      </c>
      <c r="E23" s="19">
        <f t="shared" si="0"/>
        <v>1.8244601098569957</v>
      </c>
      <c r="F23" s="21">
        <v>0</v>
      </c>
      <c r="G23" s="21">
        <v>0</v>
      </c>
      <c r="H23" s="21">
        <v>0</v>
      </c>
      <c r="I23" s="21">
        <v>0</v>
      </c>
      <c r="J23" s="19">
        <f t="shared" si="1"/>
        <v>1.8244601098569957</v>
      </c>
      <c r="K23" s="20">
        <v>0</v>
      </c>
      <c r="L23" s="21">
        <v>0</v>
      </c>
      <c r="M23" s="19">
        <f t="shared" si="8"/>
        <v>1.8244601098569957</v>
      </c>
      <c r="N23" s="16">
        <f t="shared" si="7"/>
        <v>6.0449190242917172E-3</v>
      </c>
      <c r="O23" s="17">
        <f t="shared" si="3"/>
        <v>1.01824460109857</v>
      </c>
      <c r="P23" s="17">
        <f t="shared" si="4"/>
        <v>0.98208230018711995</v>
      </c>
      <c r="Q23" s="19">
        <f t="shared" si="5"/>
        <v>1.7917699812880039</v>
      </c>
    </row>
    <row r="24" spans="2:17" x14ac:dyDescent="0.25">
      <c r="B24" s="14">
        <f t="shared" si="6"/>
        <v>4</v>
      </c>
      <c r="C24" s="20">
        <f>(SUM($L$20:L23)-SUM($K$20:K23))*$L$8*0</f>
        <v>0</v>
      </c>
      <c r="D24" s="21">
        <v>0</v>
      </c>
      <c r="E24" s="19">
        <f t="shared" si="0"/>
        <v>0</v>
      </c>
      <c r="F24" s="21">
        <v>0</v>
      </c>
      <c r="G24" s="21">
        <v>0</v>
      </c>
      <c r="H24" s="21">
        <v>0</v>
      </c>
      <c r="I24" s="21">
        <v>0</v>
      </c>
      <c r="J24" s="19">
        <f t="shared" si="1"/>
        <v>0</v>
      </c>
      <c r="K24" s="20">
        <v>0</v>
      </c>
      <c r="L24" s="21">
        <v>0</v>
      </c>
      <c r="M24" s="19">
        <f t="shared" si="8"/>
        <v>0</v>
      </c>
      <c r="N24" s="16">
        <f t="shared" si="7"/>
        <v>6.0449190242917172E-3</v>
      </c>
      <c r="O24" s="17">
        <f t="shared" si="3"/>
        <v>1.0243998072591329</v>
      </c>
      <c r="P24" s="17">
        <f t="shared" si="4"/>
        <v>0.9761813628953947</v>
      </c>
      <c r="Q24" s="19">
        <f t="shared" si="5"/>
        <v>0</v>
      </c>
    </row>
    <row r="25" spans="2:17" x14ac:dyDescent="0.25">
      <c r="B25" s="14">
        <f t="shared" si="6"/>
        <v>5</v>
      </c>
      <c r="C25" s="20">
        <f>(SUM($L$20:L24)-SUM($K$20:K24))*$L$8*0</f>
        <v>0</v>
      </c>
      <c r="D25" s="21">
        <v>0</v>
      </c>
      <c r="E25" s="19">
        <f t="shared" si="0"/>
        <v>0</v>
      </c>
      <c r="F25" s="21">
        <v>0</v>
      </c>
      <c r="G25" s="21">
        <v>0</v>
      </c>
      <c r="H25" s="21">
        <v>0</v>
      </c>
      <c r="I25" s="21">
        <v>0</v>
      </c>
      <c r="J25" s="19">
        <f t="shared" si="1"/>
        <v>0</v>
      </c>
      <c r="K25" s="20">
        <v>0</v>
      </c>
      <c r="L25" s="21">
        <v>0</v>
      </c>
      <c r="M25" s="19">
        <f t="shared" si="8"/>
        <v>0</v>
      </c>
      <c r="N25" s="16">
        <f t="shared" si="7"/>
        <v>6.0449190242917172E-3</v>
      </c>
      <c r="O25" s="17">
        <f t="shared" si="3"/>
        <v>1.0305922211425145</v>
      </c>
      <c r="P25" s="17">
        <f t="shared" si="4"/>
        <v>0.97031588196095642</v>
      </c>
      <c r="Q25" s="19">
        <f t="shared" si="5"/>
        <v>0</v>
      </c>
    </row>
    <row r="26" spans="2:17" x14ac:dyDescent="0.25">
      <c r="B26" s="14">
        <f t="shared" si="6"/>
        <v>6</v>
      </c>
      <c r="C26" s="20">
        <f>(SUM($L$20:L25)-SUM($K$20:K25))*$L$8</f>
        <v>1.8244601098569957</v>
      </c>
      <c r="D26" s="21">
        <v>0</v>
      </c>
      <c r="E26" s="19">
        <f t="shared" si="0"/>
        <v>1.8244601098569957</v>
      </c>
      <c r="F26" s="21">
        <v>0</v>
      </c>
      <c r="G26" s="21">
        <v>0</v>
      </c>
      <c r="H26" s="21">
        <v>0</v>
      </c>
      <c r="I26" s="21">
        <v>0</v>
      </c>
      <c r="J26" s="19">
        <f t="shared" si="1"/>
        <v>1.8244601098569957</v>
      </c>
      <c r="K26" s="20">
        <v>0</v>
      </c>
      <c r="L26" s="21">
        <v>0</v>
      </c>
      <c r="M26" s="19">
        <f t="shared" si="8"/>
        <v>1.8244601098569957</v>
      </c>
      <c r="N26" s="16">
        <f t="shared" si="7"/>
        <v>6.0449190242917172E-3</v>
      </c>
      <c r="O26" s="17">
        <f t="shared" si="3"/>
        <v>1.0368220676663857</v>
      </c>
      <c r="P26" s="17">
        <f t="shared" si="4"/>
        <v>0.96448564434082451</v>
      </c>
      <c r="Q26" s="19">
        <f t="shared" si="5"/>
        <v>1.7596655846295559</v>
      </c>
    </row>
    <row r="27" spans="2:17" x14ac:dyDescent="0.25">
      <c r="B27" s="14">
        <f t="shared" ref="B27:B64" si="9">+B26+1</f>
        <v>7</v>
      </c>
      <c r="C27" s="20">
        <f>(SUM($L$20:L26)-SUM($K$20:K26))*$L$8*0</f>
        <v>0</v>
      </c>
      <c r="D27" s="21">
        <v>0</v>
      </c>
      <c r="E27" s="19">
        <f t="shared" ref="E27:E64" si="10">+C27-(D27)</f>
        <v>0</v>
      </c>
      <c r="F27" s="21">
        <v>0</v>
      </c>
      <c r="G27" s="21">
        <v>0</v>
      </c>
      <c r="H27" s="21">
        <v>0</v>
      </c>
      <c r="I27" s="21">
        <v>0</v>
      </c>
      <c r="J27" s="19">
        <f t="shared" ref="J27:J64" si="11">+E27-(F27+G27+H27+I27)</f>
        <v>0</v>
      </c>
      <c r="K27" s="20">
        <v>0</v>
      </c>
      <c r="L27" s="21">
        <v>0</v>
      </c>
      <c r="M27" s="19">
        <f t="shared" si="8"/>
        <v>0</v>
      </c>
      <c r="N27" s="16">
        <f t="shared" si="7"/>
        <v>6.0449190242917172E-3</v>
      </c>
      <c r="O27" s="17">
        <f t="shared" ref="O27:O64" si="12">(1+N27)^B27</f>
        <v>1.0430895731080279</v>
      </c>
      <c r="P27" s="17">
        <f t="shared" ref="P27:P80" si="13">1/O27</f>
        <v>0.95869043827210676</v>
      </c>
      <c r="Q27" s="19">
        <f t="shared" ref="Q27:Q64" si="14">+M27*P27</f>
        <v>0</v>
      </c>
    </row>
    <row r="28" spans="2:17" x14ac:dyDescent="0.25">
      <c r="B28" s="14">
        <f t="shared" si="9"/>
        <v>8</v>
      </c>
      <c r="C28" s="20">
        <f>(SUM($L$20:L27)-SUM($K$20:K27))*$L$8*0</f>
        <v>0</v>
      </c>
      <c r="D28" s="21">
        <v>0</v>
      </c>
      <c r="E28" s="19">
        <f t="shared" si="10"/>
        <v>0</v>
      </c>
      <c r="F28" s="21">
        <v>0</v>
      </c>
      <c r="G28" s="21">
        <v>0</v>
      </c>
      <c r="H28" s="21">
        <v>0</v>
      </c>
      <c r="I28" s="21">
        <v>0</v>
      </c>
      <c r="J28" s="19">
        <f t="shared" si="11"/>
        <v>0</v>
      </c>
      <c r="K28" s="20">
        <v>0</v>
      </c>
      <c r="L28" s="21">
        <v>0</v>
      </c>
      <c r="M28" s="19">
        <f t="shared" si="8"/>
        <v>0</v>
      </c>
      <c r="N28" s="16">
        <f t="shared" si="7"/>
        <v>6.0449190242917172E-3</v>
      </c>
      <c r="O28" s="17">
        <f t="shared" si="12"/>
        <v>1.0493949651125487</v>
      </c>
      <c r="P28" s="17">
        <f t="shared" si="13"/>
        <v>0.95293005326431024</v>
      </c>
      <c r="Q28" s="19">
        <f t="shared" si="14"/>
        <v>0</v>
      </c>
    </row>
    <row r="29" spans="2:17" x14ac:dyDescent="0.25">
      <c r="B29" s="14">
        <f t="shared" si="9"/>
        <v>9</v>
      </c>
      <c r="C29" s="20">
        <f>(SUM($L$20:L28)-SUM($K$20:K28))*$L$8</f>
        <v>1.8244601098569957</v>
      </c>
      <c r="D29" s="21">
        <v>0</v>
      </c>
      <c r="E29" s="19">
        <f t="shared" si="10"/>
        <v>1.8244601098569957</v>
      </c>
      <c r="F29" s="21">
        <v>0</v>
      </c>
      <c r="G29" s="21">
        <v>0</v>
      </c>
      <c r="H29" s="21">
        <v>0</v>
      </c>
      <c r="I29" s="21">
        <v>0</v>
      </c>
      <c r="J29" s="19">
        <f t="shared" si="11"/>
        <v>1.8244601098569957</v>
      </c>
      <c r="K29" s="20">
        <v>0</v>
      </c>
      <c r="L29" s="21">
        <v>0</v>
      </c>
      <c r="M29" s="19">
        <f t="shared" si="8"/>
        <v>1.8244601098569957</v>
      </c>
      <c r="N29" s="16">
        <f t="shared" si="7"/>
        <v>6.0449190242917172E-3</v>
      </c>
      <c r="O29" s="17">
        <f t="shared" si="12"/>
        <v>1.0557384727011534</v>
      </c>
      <c r="P29" s="17">
        <f t="shared" si="13"/>
        <v>0.94720428009169344</v>
      </c>
      <c r="Q29" s="19">
        <f t="shared" si="14"/>
        <v>1.7281364249131075</v>
      </c>
    </row>
    <row r="30" spans="2:17" x14ac:dyDescent="0.25">
      <c r="B30" s="14">
        <f t="shared" si="9"/>
        <v>10</v>
      </c>
      <c r="C30" s="20">
        <f>(SUM($L$20:L29)-SUM($K$20:K29))*$L$8*0</f>
        <v>0</v>
      </c>
      <c r="D30" s="21">
        <v>0</v>
      </c>
      <c r="E30" s="19">
        <f t="shared" si="10"/>
        <v>0</v>
      </c>
      <c r="F30" s="21">
        <v>0</v>
      </c>
      <c r="G30" s="21">
        <v>0</v>
      </c>
      <c r="H30" s="21">
        <v>0</v>
      </c>
      <c r="I30" s="21">
        <v>0</v>
      </c>
      <c r="J30" s="19">
        <f t="shared" si="11"/>
        <v>0</v>
      </c>
      <c r="K30" s="20">
        <v>0</v>
      </c>
      <c r="L30" s="21">
        <v>0</v>
      </c>
      <c r="M30" s="19">
        <f t="shared" si="8"/>
        <v>0</v>
      </c>
      <c r="N30" s="16">
        <f t="shared" si="7"/>
        <v>6.0449190242917172E-3</v>
      </c>
      <c r="O30" s="17">
        <f t="shared" si="12"/>
        <v>1.0621203262794612</v>
      </c>
      <c r="P30" s="17">
        <f t="shared" si="13"/>
        <v>0.94151291078566901</v>
      </c>
      <c r="Q30" s="19">
        <f t="shared" si="14"/>
        <v>0</v>
      </c>
    </row>
    <row r="31" spans="2:17" x14ac:dyDescent="0.25">
      <c r="B31" s="14">
        <f t="shared" si="9"/>
        <v>11</v>
      </c>
      <c r="C31" s="20">
        <f>(SUM($L$20:L30)-SUM($K$20:K30))*$L$8*0</f>
        <v>0</v>
      </c>
      <c r="D31" s="21">
        <v>0</v>
      </c>
      <c r="E31" s="19">
        <f t="shared" si="10"/>
        <v>0</v>
      </c>
      <c r="F31" s="21">
        <v>0</v>
      </c>
      <c r="G31" s="21">
        <v>0</v>
      </c>
      <c r="H31" s="21">
        <v>0</v>
      </c>
      <c r="I31" s="21">
        <v>0</v>
      </c>
      <c r="J31" s="19">
        <f t="shared" si="11"/>
        <v>0</v>
      </c>
      <c r="K31" s="20">
        <v>0</v>
      </c>
      <c r="L31" s="21">
        <v>0</v>
      </c>
      <c r="M31" s="19">
        <f t="shared" si="8"/>
        <v>0</v>
      </c>
      <c r="N31" s="16">
        <f t="shared" si="7"/>
        <v>6.0449190242917172E-3</v>
      </c>
      <c r="O31" s="17">
        <f t="shared" si="12"/>
        <v>1.068540757645875</v>
      </c>
      <c r="P31" s="17">
        <f t="shared" si="13"/>
        <v>0.93585573862724847</v>
      </c>
      <c r="Q31" s="19">
        <f t="shared" si="14"/>
        <v>0</v>
      </c>
    </row>
    <row r="32" spans="2:17" x14ac:dyDescent="0.25">
      <c r="B32" s="14">
        <f t="shared" si="9"/>
        <v>12</v>
      </c>
      <c r="C32" s="20">
        <f>(SUM($L$20:L31)-SUM($K$20:K31))*$L$8</f>
        <v>1.8244601098569957</v>
      </c>
      <c r="D32" s="21">
        <v>0</v>
      </c>
      <c r="E32" s="19">
        <f t="shared" si="10"/>
        <v>1.8244601098569957</v>
      </c>
      <c r="F32" s="21">
        <v>0</v>
      </c>
      <c r="G32" s="21">
        <v>0</v>
      </c>
      <c r="H32" s="21">
        <v>0</v>
      </c>
      <c r="I32" s="21">
        <v>0</v>
      </c>
      <c r="J32" s="19">
        <f t="shared" si="11"/>
        <v>1.8244601098569957</v>
      </c>
      <c r="K32" s="20">
        <v>0</v>
      </c>
      <c r="L32" s="21">
        <v>0</v>
      </c>
      <c r="M32" s="19">
        <f t="shared" si="8"/>
        <v>1.8244601098569957</v>
      </c>
      <c r="N32" s="16">
        <f t="shared" si="7"/>
        <v>6.0449190242917172E-3</v>
      </c>
      <c r="O32" s="17">
        <f t="shared" si="12"/>
        <v>1.0749999999999995</v>
      </c>
      <c r="P32" s="17">
        <f t="shared" si="13"/>
        <v>0.93023255813953531</v>
      </c>
      <c r="Q32" s="19">
        <f t="shared" si="14"/>
        <v>1.6971721952158108</v>
      </c>
    </row>
    <row r="33" spans="2:17" x14ac:dyDescent="0.25">
      <c r="B33" s="14">
        <f t="shared" si="9"/>
        <v>13</v>
      </c>
      <c r="C33" s="20">
        <f>(SUM($L$20:L32)-SUM($K$20:K32))*$L$8*0</f>
        <v>0</v>
      </c>
      <c r="D33" s="21">
        <v>0</v>
      </c>
      <c r="E33" s="19">
        <f t="shared" si="10"/>
        <v>0</v>
      </c>
      <c r="F33" s="21">
        <v>0</v>
      </c>
      <c r="G33" s="21">
        <v>0</v>
      </c>
      <c r="H33" s="21">
        <v>0</v>
      </c>
      <c r="I33" s="21">
        <v>0</v>
      </c>
      <c r="J33" s="19">
        <f t="shared" si="11"/>
        <v>0</v>
      </c>
      <c r="K33" s="20">
        <v>0</v>
      </c>
      <c r="L33" s="21">
        <v>0</v>
      </c>
      <c r="M33" s="19">
        <f t="shared" si="8"/>
        <v>0</v>
      </c>
      <c r="N33" s="16">
        <f t="shared" si="7"/>
        <v>6.0449190242917172E-3</v>
      </c>
      <c r="O33" s="17">
        <f t="shared" si="12"/>
        <v>1.081498287951113</v>
      </c>
      <c r="P33" s="17">
        <f t="shared" si="13"/>
        <v>0.92464316508026045</v>
      </c>
      <c r="Q33" s="19">
        <f t="shared" si="14"/>
        <v>0</v>
      </c>
    </row>
    <row r="34" spans="2:17" x14ac:dyDescent="0.25">
      <c r="B34" s="14">
        <f t="shared" si="9"/>
        <v>14</v>
      </c>
      <c r="C34" s="20">
        <f>(SUM($L$20:L33)-SUM($K$20:K33))*$L$8*0</f>
        <v>0</v>
      </c>
      <c r="D34" s="21">
        <v>0</v>
      </c>
      <c r="E34" s="19">
        <f t="shared" si="10"/>
        <v>0</v>
      </c>
      <c r="F34" s="21">
        <v>0</v>
      </c>
      <c r="G34" s="21">
        <v>0</v>
      </c>
      <c r="H34" s="21">
        <v>0</v>
      </c>
      <c r="I34" s="21">
        <v>0</v>
      </c>
      <c r="J34" s="19">
        <f t="shared" si="11"/>
        <v>0</v>
      </c>
      <c r="K34" s="20">
        <v>0</v>
      </c>
      <c r="L34" s="21">
        <v>0</v>
      </c>
      <c r="M34" s="19">
        <f t="shared" si="8"/>
        <v>0</v>
      </c>
      <c r="N34" s="16">
        <f t="shared" si="7"/>
        <v>6.0449190242917172E-3</v>
      </c>
      <c r="O34" s="17">
        <f t="shared" si="12"/>
        <v>1.0880358575266875</v>
      </c>
      <c r="P34" s="17">
        <f t="shared" si="13"/>
        <v>0.91908735643436446</v>
      </c>
      <c r="Q34" s="19">
        <f t="shared" si="14"/>
        <v>0</v>
      </c>
    </row>
    <row r="35" spans="2:17" x14ac:dyDescent="0.25">
      <c r="B35" s="14">
        <f t="shared" si="9"/>
        <v>15</v>
      </c>
      <c r="C35" s="20">
        <f>(SUM($L$20:L34)-SUM($K$20:K34))*$L$8</f>
        <v>1.8244601098569957</v>
      </c>
      <c r="D35" s="21">
        <v>0</v>
      </c>
      <c r="E35" s="19">
        <f t="shared" si="10"/>
        <v>1.8244601098569957</v>
      </c>
      <c r="F35" s="21">
        <v>0</v>
      </c>
      <c r="G35" s="21">
        <v>0</v>
      </c>
      <c r="H35" s="21">
        <v>0</v>
      </c>
      <c r="I35" s="21">
        <v>0</v>
      </c>
      <c r="J35" s="19">
        <f t="shared" si="11"/>
        <v>1.8244601098569957</v>
      </c>
      <c r="K35" s="20">
        <v>0</v>
      </c>
      <c r="L35" s="21">
        <v>0</v>
      </c>
      <c r="M35" s="19">
        <f t="shared" si="8"/>
        <v>1.8244601098569957</v>
      </c>
      <c r="N35" s="16">
        <f t="shared" si="7"/>
        <v>6.0449190242917172E-3</v>
      </c>
      <c r="O35" s="17">
        <f t="shared" si="12"/>
        <v>1.0946129461809622</v>
      </c>
      <c r="P35" s="17">
        <f t="shared" si="13"/>
        <v>0.91356493040662368</v>
      </c>
      <c r="Q35" s="19">
        <f t="shared" si="14"/>
        <v>1.6667627732911672</v>
      </c>
    </row>
    <row r="36" spans="2:17" x14ac:dyDescent="0.25">
      <c r="B36" s="14">
        <f t="shared" si="9"/>
        <v>16</v>
      </c>
      <c r="C36" s="20">
        <f>(SUM($L$20:L35)-SUM($K$20:K35))*$L$8*0</f>
        <v>0</v>
      </c>
      <c r="D36" s="21">
        <v>0</v>
      </c>
      <c r="E36" s="19">
        <f t="shared" si="10"/>
        <v>0</v>
      </c>
      <c r="F36" s="21">
        <v>0</v>
      </c>
      <c r="G36" s="21">
        <v>0</v>
      </c>
      <c r="H36" s="21">
        <v>0</v>
      </c>
      <c r="I36" s="21">
        <v>0</v>
      </c>
      <c r="J36" s="19">
        <f t="shared" si="11"/>
        <v>0</v>
      </c>
      <c r="K36" s="20">
        <v>0</v>
      </c>
      <c r="L36" s="21">
        <v>0</v>
      </c>
      <c r="M36" s="19">
        <f t="shared" si="8"/>
        <v>0</v>
      </c>
      <c r="N36" s="16">
        <f t="shared" si="7"/>
        <v>6.0449190242917172E-3</v>
      </c>
      <c r="O36" s="17">
        <f t="shared" si="12"/>
        <v>1.1012297928035673</v>
      </c>
      <c r="P36" s="17">
        <f t="shared" si="13"/>
        <v>0.90807568641432113</v>
      </c>
      <c r="Q36" s="19">
        <f t="shared" si="14"/>
        <v>0</v>
      </c>
    </row>
    <row r="37" spans="2:17" x14ac:dyDescent="0.25">
      <c r="B37" s="14">
        <f t="shared" si="9"/>
        <v>17</v>
      </c>
      <c r="C37" s="20">
        <f>(SUM($L$20:L36)-SUM($K$20:K36))*$L$8*0</f>
        <v>0</v>
      </c>
      <c r="D37" s="21">
        <v>0</v>
      </c>
      <c r="E37" s="19">
        <f t="shared" si="10"/>
        <v>0</v>
      </c>
      <c r="F37" s="21">
        <v>0</v>
      </c>
      <c r="G37" s="21">
        <v>0</v>
      </c>
      <c r="H37" s="21">
        <v>0</v>
      </c>
      <c r="I37" s="21">
        <v>0</v>
      </c>
      <c r="J37" s="19">
        <f t="shared" si="11"/>
        <v>0</v>
      </c>
      <c r="K37" s="20">
        <v>0</v>
      </c>
      <c r="L37" s="21">
        <v>0</v>
      </c>
      <c r="M37" s="19">
        <f t="shared" si="8"/>
        <v>0</v>
      </c>
      <c r="N37" s="16">
        <f t="shared" si="7"/>
        <v>6.0449190242917172E-3</v>
      </c>
      <c r="O37" s="17">
        <f t="shared" si="12"/>
        <v>1.1078866377282024</v>
      </c>
      <c r="P37" s="17">
        <f t="shared" si="13"/>
        <v>0.90261942507996007</v>
      </c>
      <c r="Q37" s="19">
        <f t="shared" si="14"/>
        <v>0</v>
      </c>
    </row>
    <row r="38" spans="2:17" x14ac:dyDescent="0.25">
      <c r="B38" s="14">
        <f t="shared" si="9"/>
        <v>18</v>
      </c>
      <c r="C38" s="20">
        <f>(SUM($L$20:L37)-SUM($K$20:K37))*$L$8</f>
        <v>1.8244601098569957</v>
      </c>
      <c r="D38" s="21">
        <v>0</v>
      </c>
      <c r="E38" s="19">
        <f t="shared" si="10"/>
        <v>1.8244601098569957</v>
      </c>
      <c r="F38" s="21">
        <v>0</v>
      </c>
      <c r="G38" s="21">
        <v>0</v>
      </c>
      <c r="H38" s="21">
        <v>0</v>
      </c>
      <c r="I38" s="21">
        <v>0</v>
      </c>
      <c r="J38" s="19">
        <f t="shared" si="11"/>
        <v>1.8244601098569957</v>
      </c>
      <c r="K38" s="20">
        <v>0</v>
      </c>
      <c r="L38" s="21">
        <v>0</v>
      </c>
      <c r="M38" s="19">
        <f t="shared" si="8"/>
        <v>1.8244601098569957</v>
      </c>
      <c r="N38" s="16">
        <f t="shared" si="7"/>
        <v>6.0449190242917172E-3</v>
      </c>
      <c r="O38" s="17">
        <f t="shared" si="12"/>
        <v>1.114583722741364</v>
      </c>
      <c r="P38" s="17">
        <f t="shared" si="13"/>
        <v>0.89719594822402338</v>
      </c>
      <c r="Q38" s="19">
        <f t="shared" si="14"/>
        <v>1.6368982182600531</v>
      </c>
    </row>
    <row r="39" spans="2:17" x14ac:dyDescent="0.25">
      <c r="B39" s="14">
        <f t="shared" si="9"/>
        <v>19</v>
      </c>
      <c r="C39" s="20">
        <f>(SUM($L$20:L38)-SUM($K$20:K38))*$L$8*0</f>
        <v>0</v>
      </c>
      <c r="D39" s="21">
        <v>0</v>
      </c>
      <c r="E39" s="19">
        <f t="shared" si="10"/>
        <v>0</v>
      </c>
      <c r="F39" s="21">
        <v>0</v>
      </c>
      <c r="G39" s="21">
        <v>0</v>
      </c>
      <c r="H39" s="21">
        <v>0</v>
      </c>
      <c r="I39" s="21">
        <v>0</v>
      </c>
      <c r="J39" s="19">
        <f t="shared" si="11"/>
        <v>0</v>
      </c>
      <c r="K39" s="20">
        <v>0</v>
      </c>
      <c r="L39" s="21">
        <v>0</v>
      </c>
      <c r="M39" s="19">
        <f t="shared" si="8"/>
        <v>0</v>
      </c>
      <c r="N39" s="16">
        <f t="shared" si="7"/>
        <v>6.0449190242917172E-3</v>
      </c>
      <c r="O39" s="17">
        <f t="shared" si="12"/>
        <v>1.1213212910911292</v>
      </c>
      <c r="P39" s="17">
        <f t="shared" si="13"/>
        <v>0.89180505885777439</v>
      </c>
      <c r="Q39" s="19">
        <f t="shared" si="14"/>
        <v>0</v>
      </c>
    </row>
    <row r="40" spans="2:17" x14ac:dyDescent="0.25">
      <c r="B40" s="14">
        <f t="shared" si="9"/>
        <v>20</v>
      </c>
      <c r="C40" s="20">
        <f>(SUM($L$20:L39)-SUM($K$20:K39))*$L$8*0</f>
        <v>0</v>
      </c>
      <c r="D40" s="21">
        <v>0</v>
      </c>
      <c r="E40" s="19">
        <f t="shared" si="10"/>
        <v>0</v>
      </c>
      <c r="F40" s="21">
        <v>0</v>
      </c>
      <c r="G40" s="21">
        <v>0</v>
      </c>
      <c r="H40" s="21">
        <v>0</v>
      </c>
      <c r="I40" s="21">
        <v>0</v>
      </c>
      <c r="J40" s="19">
        <f t="shared" si="11"/>
        <v>0</v>
      </c>
      <c r="K40" s="20">
        <v>0</v>
      </c>
      <c r="L40" s="21">
        <v>0</v>
      </c>
      <c r="M40" s="19">
        <f t="shared" si="8"/>
        <v>0</v>
      </c>
      <c r="N40" s="16">
        <f t="shared" si="7"/>
        <v>6.0449190242917172E-3</v>
      </c>
      <c r="O40" s="17">
        <f t="shared" si="12"/>
        <v>1.1280995874959892</v>
      </c>
      <c r="P40" s="17">
        <f t="shared" si="13"/>
        <v>0.8864465611761031</v>
      </c>
      <c r="Q40" s="19">
        <f t="shared" si="14"/>
        <v>0</v>
      </c>
    </row>
    <row r="41" spans="2:17" x14ac:dyDescent="0.25">
      <c r="B41" s="14">
        <f t="shared" si="9"/>
        <v>21</v>
      </c>
      <c r="C41" s="20">
        <f>(SUM($L$20:L40)-SUM($K$20:K40))*$L$8</f>
        <v>1.8244601098569957</v>
      </c>
      <c r="D41" s="21">
        <v>0</v>
      </c>
      <c r="E41" s="19">
        <f t="shared" si="10"/>
        <v>1.8244601098569957</v>
      </c>
      <c r="F41" s="21">
        <v>0</v>
      </c>
      <c r="G41" s="21">
        <v>0</v>
      </c>
      <c r="H41" s="21">
        <v>0</v>
      </c>
      <c r="I41" s="21">
        <v>0</v>
      </c>
      <c r="J41" s="19">
        <f t="shared" si="11"/>
        <v>1.8244601098569957</v>
      </c>
      <c r="K41" s="20">
        <v>0</v>
      </c>
      <c r="L41" s="21">
        <v>0</v>
      </c>
      <c r="M41" s="19">
        <f t="shared" si="8"/>
        <v>1.8244601098569957</v>
      </c>
      <c r="N41" s="16">
        <f t="shared" si="7"/>
        <v>6.0449190242917172E-3</v>
      </c>
      <c r="O41" s="17">
        <f t="shared" si="12"/>
        <v>1.1349188581537393</v>
      </c>
      <c r="P41" s="17">
        <f t="shared" si="13"/>
        <v>0.88112026055041304</v>
      </c>
      <c r="Q41" s="19">
        <f t="shared" si="14"/>
        <v>1.6075687673610313</v>
      </c>
    </row>
    <row r="42" spans="2:17" x14ac:dyDescent="0.25">
      <c r="B42" s="14">
        <f t="shared" si="9"/>
        <v>22</v>
      </c>
      <c r="C42" s="20">
        <f>(SUM($L$20:L41)-SUM($K$20:K41))*$L$8*0</f>
        <v>0</v>
      </c>
      <c r="D42" s="21">
        <v>0</v>
      </c>
      <c r="E42" s="19">
        <f t="shared" si="10"/>
        <v>0</v>
      </c>
      <c r="F42" s="21">
        <v>0</v>
      </c>
      <c r="G42" s="21">
        <v>0</v>
      </c>
      <c r="H42" s="21">
        <v>0</v>
      </c>
      <c r="I42" s="21">
        <v>0</v>
      </c>
      <c r="J42" s="19">
        <f t="shared" si="11"/>
        <v>0</v>
      </c>
      <c r="K42" s="20">
        <v>0</v>
      </c>
      <c r="L42" s="21">
        <v>0</v>
      </c>
      <c r="M42" s="19">
        <f t="shared" si="8"/>
        <v>0</v>
      </c>
      <c r="N42" s="16">
        <f t="shared" si="7"/>
        <v>6.0449190242917172E-3</v>
      </c>
      <c r="O42" s="17">
        <f t="shared" si="12"/>
        <v>1.1417793507504201</v>
      </c>
      <c r="P42" s="17">
        <f t="shared" si="13"/>
        <v>0.87582596352155306</v>
      </c>
      <c r="Q42" s="19">
        <f t="shared" si="14"/>
        <v>0</v>
      </c>
    </row>
    <row r="43" spans="2:17" x14ac:dyDescent="0.25">
      <c r="B43" s="14">
        <f t="shared" si="9"/>
        <v>23</v>
      </c>
      <c r="C43" s="20">
        <f>(SUM($L$20:L42)-SUM($K$20:K42))*$L$8*0</f>
        <v>0</v>
      </c>
      <c r="D43" s="21">
        <v>0</v>
      </c>
      <c r="E43" s="19">
        <f t="shared" si="10"/>
        <v>0</v>
      </c>
      <c r="F43" s="21">
        <v>0</v>
      </c>
      <c r="G43" s="21">
        <v>0</v>
      </c>
      <c r="H43" s="21">
        <v>0</v>
      </c>
      <c r="I43" s="21">
        <v>0</v>
      </c>
      <c r="J43" s="19">
        <f t="shared" si="11"/>
        <v>0</v>
      </c>
      <c r="K43" s="20">
        <v>0</v>
      </c>
      <c r="L43" s="21">
        <v>0</v>
      </c>
      <c r="M43" s="19">
        <f t="shared" si="8"/>
        <v>0</v>
      </c>
      <c r="N43" s="16">
        <f t="shared" si="7"/>
        <v>6.0449190242917172E-3</v>
      </c>
      <c r="O43" s="17">
        <f t="shared" si="12"/>
        <v>1.1486813144693149</v>
      </c>
      <c r="P43" s="17">
        <f t="shared" si="13"/>
        <v>0.87056347779278975</v>
      </c>
      <c r="Q43" s="19">
        <f t="shared" si="14"/>
        <v>0</v>
      </c>
    </row>
    <row r="44" spans="2:17" x14ac:dyDescent="0.25">
      <c r="B44" s="14">
        <f t="shared" si="9"/>
        <v>24</v>
      </c>
      <c r="C44" s="20">
        <f>(SUM($L$20:L43)-SUM($K$20:K43))*$L$8</f>
        <v>1.8244601098569957</v>
      </c>
      <c r="D44" s="21">
        <v>0</v>
      </c>
      <c r="E44" s="19">
        <f t="shared" si="10"/>
        <v>1.8244601098569957</v>
      </c>
      <c r="F44" s="21">
        <v>0</v>
      </c>
      <c r="G44" s="21">
        <v>0</v>
      </c>
      <c r="H44" s="21">
        <v>0</v>
      </c>
      <c r="I44" s="21">
        <v>0</v>
      </c>
      <c r="J44" s="19">
        <f t="shared" si="11"/>
        <v>1.8244601098569957</v>
      </c>
      <c r="K44" s="20">
        <v>0</v>
      </c>
      <c r="L44" s="21">
        <v>0</v>
      </c>
      <c r="M44" s="19">
        <f t="shared" si="8"/>
        <v>1.8244601098569957</v>
      </c>
      <c r="N44" s="16">
        <f t="shared" si="7"/>
        <v>6.0449190242917172E-3</v>
      </c>
      <c r="O44" s="17">
        <f t="shared" si="12"/>
        <v>1.1556249999999988</v>
      </c>
      <c r="P44" s="17">
        <f t="shared" si="13"/>
        <v>0.86533261222282409</v>
      </c>
      <c r="Q44" s="19">
        <f t="shared" si="14"/>
        <v>1.5787648327588948</v>
      </c>
    </row>
    <row r="45" spans="2:17" x14ac:dyDescent="0.25">
      <c r="B45" s="14">
        <f t="shared" si="9"/>
        <v>25</v>
      </c>
      <c r="C45" s="20">
        <f>(SUM($L$20:L44)-SUM($K$20:K44))*$L$8*0</f>
        <v>0</v>
      </c>
      <c r="D45" s="21">
        <v>0</v>
      </c>
      <c r="E45" s="19">
        <f t="shared" si="10"/>
        <v>0</v>
      </c>
      <c r="F45" s="21">
        <v>0</v>
      </c>
      <c r="G45" s="21">
        <v>0</v>
      </c>
      <c r="H45" s="21">
        <v>0</v>
      </c>
      <c r="I45" s="21">
        <v>0</v>
      </c>
      <c r="J45" s="19">
        <f t="shared" si="11"/>
        <v>0</v>
      </c>
      <c r="K45" s="20">
        <v>0</v>
      </c>
      <c r="L45" s="21">
        <v>0</v>
      </c>
      <c r="M45" s="19">
        <f t="shared" si="8"/>
        <v>0</v>
      </c>
      <c r="N45" s="16">
        <f t="shared" si="7"/>
        <v>6.0449190242917172E-3</v>
      </c>
      <c r="O45" s="17">
        <f t="shared" si="12"/>
        <v>1.1626106595474457</v>
      </c>
      <c r="P45" s="17">
        <f t="shared" si="13"/>
        <v>0.86013317681884749</v>
      </c>
      <c r="Q45" s="19">
        <f t="shared" si="14"/>
        <v>0</v>
      </c>
    </row>
    <row r="46" spans="2:17" x14ac:dyDescent="0.25">
      <c r="B46" s="14">
        <f t="shared" si="9"/>
        <v>26</v>
      </c>
      <c r="C46" s="20">
        <f>(SUM($L$20:L45)-SUM($K$20:K45))*$L$8*0</f>
        <v>0</v>
      </c>
      <c r="D46" s="21">
        <v>0</v>
      </c>
      <c r="E46" s="19">
        <f t="shared" si="10"/>
        <v>0</v>
      </c>
      <c r="F46" s="21">
        <v>0</v>
      </c>
      <c r="G46" s="21">
        <v>0</v>
      </c>
      <c r="H46" s="21">
        <v>0</v>
      </c>
      <c r="I46" s="21">
        <v>0</v>
      </c>
      <c r="J46" s="19">
        <f t="shared" si="11"/>
        <v>0</v>
      </c>
      <c r="K46" s="20">
        <v>0</v>
      </c>
      <c r="L46" s="21">
        <v>0</v>
      </c>
      <c r="M46" s="19">
        <f t="shared" si="8"/>
        <v>0</v>
      </c>
      <c r="N46" s="16">
        <f t="shared" si="7"/>
        <v>6.0449190242917172E-3</v>
      </c>
      <c r="O46" s="17">
        <f t="shared" si="12"/>
        <v>1.1696385468411883</v>
      </c>
      <c r="P46" s="17">
        <f t="shared" si="13"/>
        <v>0.85496498272964194</v>
      </c>
      <c r="Q46" s="19">
        <f t="shared" si="14"/>
        <v>0</v>
      </c>
    </row>
    <row r="47" spans="2:17" x14ac:dyDescent="0.25">
      <c r="B47" s="14">
        <f t="shared" si="9"/>
        <v>27</v>
      </c>
      <c r="C47" s="20">
        <f>(SUM($L$20:L46)-SUM($K$20:K46))*$L$8</f>
        <v>1.8244601098569957</v>
      </c>
      <c r="D47" s="21">
        <v>0</v>
      </c>
      <c r="E47" s="19">
        <f t="shared" si="10"/>
        <v>1.8244601098569957</v>
      </c>
      <c r="F47" s="21">
        <v>0</v>
      </c>
      <c r="G47" s="21">
        <v>0</v>
      </c>
      <c r="H47" s="21">
        <v>0</v>
      </c>
      <c r="I47" s="21">
        <v>0</v>
      </c>
      <c r="J47" s="19">
        <f t="shared" si="11"/>
        <v>1.8244601098569957</v>
      </c>
      <c r="K47" s="20">
        <v>0</v>
      </c>
      <c r="L47" s="21">
        <v>0</v>
      </c>
      <c r="M47" s="19">
        <f t="shared" si="8"/>
        <v>1.8244601098569957</v>
      </c>
      <c r="N47" s="16">
        <f t="shared" si="7"/>
        <v>6.0449190242917172E-3</v>
      </c>
      <c r="O47" s="17">
        <f t="shared" si="12"/>
        <v>1.1767089171445337</v>
      </c>
      <c r="P47" s="17">
        <f t="shared" si="13"/>
        <v>0.8498278422387201</v>
      </c>
      <c r="Q47" s="19">
        <f t="shared" si="14"/>
        <v>1.5504769984103888</v>
      </c>
    </row>
    <row r="48" spans="2:17" x14ac:dyDescent="0.25">
      <c r="B48" s="14">
        <f t="shared" si="9"/>
        <v>28</v>
      </c>
      <c r="C48" s="20">
        <f>(SUM($L$20:L47)-SUM($K$20:K47))*$L$8*0</f>
        <v>0</v>
      </c>
      <c r="D48" s="21">
        <v>0</v>
      </c>
      <c r="E48" s="19">
        <f t="shared" si="10"/>
        <v>0</v>
      </c>
      <c r="F48" s="21">
        <v>0</v>
      </c>
      <c r="G48" s="21">
        <v>0</v>
      </c>
      <c r="H48" s="21">
        <v>0</v>
      </c>
      <c r="I48" s="21">
        <v>0</v>
      </c>
      <c r="J48" s="19">
        <f t="shared" si="11"/>
        <v>0</v>
      </c>
      <c r="K48" s="20">
        <v>0</v>
      </c>
      <c r="L48" s="21">
        <v>0</v>
      </c>
      <c r="M48" s="19">
        <f t="shared" si="8"/>
        <v>0</v>
      </c>
      <c r="N48" s="16">
        <f t="shared" si="7"/>
        <v>6.0449190242917172E-3</v>
      </c>
      <c r="O48" s="17">
        <f t="shared" si="12"/>
        <v>1.1838220272638342</v>
      </c>
      <c r="P48" s="17">
        <f t="shared" si="13"/>
        <v>0.84472156875750848</v>
      </c>
      <c r="Q48" s="19">
        <f t="shared" si="14"/>
        <v>0</v>
      </c>
    </row>
    <row r="49" spans="2:17" x14ac:dyDescent="0.25">
      <c r="B49" s="14">
        <f t="shared" si="9"/>
        <v>29</v>
      </c>
      <c r="C49" s="20">
        <f>(SUM($L$20:L48)-SUM($K$20:K48))*$L$8*0</f>
        <v>0</v>
      </c>
      <c r="D49" s="21">
        <v>0</v>
      </c>
      <c r="E49" s="19">
        <f t="shared" si="10"/>
        <v>0</v>
      </c>
      <c r="F49" s="21">
        <v>0</v>
      </c>
      <c r="G49" s="21">
        <v>0</v>
      </c>
      <c r="H49" s="21">
        <v>0</v>
      </c>
      <c r="I49" s="21">
        <v>0</v>
      </c>
      <c r="J49" s="19">
        <f t="shared" si="11"/>
        <v>0</v>
      </c>
      <c r="K49" s="20">
        <v>0</v>
      </c>
      <c r="L49" s="21">
        <v>0</v>
      </c>
      <c r="M49" s="19">
        <f t="shared" si="8"/>
        <v>0</v>
      </c>
      <c r="N49" s="16">
        <f t="shared" si="7"/>
        <v>6.0449190242917172E-3</v>
      </c>
      <c r="O49" s="17">
        <f t="shared" si="12"/>
        <v>1.1909781355578168</v>
      </c>
      <c r="P49" s="17">
        <f t="shared" si="13"/>
        <v>0.83964597681856801</v>
      </c>
      <c r="Q49" s="19">
        <f t="shared" si="14"/>
        <v>0</v>
      </c>
    </row>
    <row r="50" spans="2:17" x14ac:dyDescent="0.25">
      <c r="B50" s="14">
        <f t="shared" si="9"/>
        <v>30</v>
      </c>
      <c r="C50" s="20">
        <f>(SUM($L$20:L49)-SUM($K$20:K49))*$L$8</f>
        <v>1.8244601098569957</v>
      </c>
      <c r="D50" s="21">
        <v>0</v>
      </c>
      <c r="E50" s="19">
        <f t="shared" si="10"/>
        <v>1.8244601098569957</v>
      </c>
      <c r="F50" s="21">
        <v>0</v>
      </c>
      <c r="G50" s="21">
        <v>0</v>
      </c>
      <c r="H50" s="21">
        <v>0</v>
      </c>
      <c r="I50" s="21">
        <v>0</v>
      </c>
      <c r="J50" s="19">
        <f t="shared" si="11"/>
        <v>1.8244601098569957</v>
      </c>
      <c r="K50" s="20">
        <v>0</v>
      </c>
      <c r="L50" s="21">
        <v>0</v>
      </c>
      <c r="M50" s="19">
        <f t="shared" si="8"/>
        <v>1.8244601098569957</v>
      </c>
      <c r="N50" s="16">
        <f t="shared" si="7"/>
        <v>6.0449190242917172E-3</v>
      </c>
      <c r="O50" s="17">
        <f t="shared" si="12"/>
        <v>1.1981775019469658</v>
      </c>
      <c r="P50" s="17">
        <f t="shared" si="13"/>
        <v>0.8346008820688593</v>
      </c>
      <c r="Q50" s="19">
        <f t="shared" si="14"/>
        <v>1.5226960169860966</v>
      </c>
    </row>
    <row r="51" spans="2:17" x14ac:dyDescent="0.25">
      <c r="B51" s="14">
        <f t="shared" si="9"/>
        <v>31</v>
      </c>
      <c r="C51" s="20">
        <f>(SUM($L$20:L50)-SUM($K$20:K50))*$L$8*0</f>
        <v>0</v>
      </c>
      <c r="D51" s="21">
        <v>0</v>
      </c>
      <c r="E51" s="19">
        <f t="shared" si="10"/>
        <v>0</v>
      </c>
      <c r="F51" s="21">
        <v>0</v>
      </c>
      <c r="G51" s="21">
        <v>0</v>
      </c>
      <c r="H51" s="21">
        <v>0</v>
      </c>
      <c r="I51" s="21">
        <v>0</v>
      </c>
      <c r="J51" s="19">
        <f t="shared" si="11"/>
        <v>0</v>
      </c>
      <c r="K51" s="20">
        <v>0</v>
      </c>
      <c r="L51" s="21">
        <v>0</v>
      </c>
      <c r="M51" s="19">
        <f t="shared" si="8"/>
        <v>0</v>
      </c>
      <c r="N51" s="16">
        <f t="shared" si="7"/>
        <v>6.0449190242917172E-3</v>
      </c>
      <c r="O51" s="17">
        <f t="shared" si="12"/>
        <v>1.2054203879229632</v>
      </c>
      <c r="P51" s="17">
        <f t="shared" si="13"/>
        <v>0.82958610126304633</v>
      </c>
      <c r="Q51" s="19">
        <f t="shared" si="14"/>
        <v>0</v>
      </c>
    </row>
    <row r="52" spans="2:17" x14ac:dyDescent="0.25">
      <c r="B52" s="14">
        <f t="shared" si="9"/>
        <v>32</v>
      </c>
      <c r="C52" s="20">
        <f>(SUM($L$20:L51)-SUM($K$20:K51))*$L$8*0</f>
        <v>0</v>
      </c>
      <c r="D52" s="21">
        <v>0</v>
      </c>
      <c r="E52" s="19">
        <f t="shared" si="10"/>
        <v>0</v>
      </c>
      <c r="F52" s="21">
        <v>0</v>
      </c>
      <c r="G52" s="21">
        <v>0</v>
      </c>
      <c r="H52" s="21">
        <v>0</v>
      </c>
      <c r="I52" s="21">
        <v>0</v>
      </c>
      <c r="J52" s="19">
        <f t="shared" si="11"/>
        <v>0</v>
      </c>
      <c r="K52" s="20">
        <v>0</v>
      </c>
      <c r="L52" s="21">
        <v>0</v>
      </c>
      <c r="M52" s="19">
        <f t="shared" si="8"/>
        <v>0</v>
      </c>
      <c r="N52" s="16">
        <f t="shared" si="7"/>
        <v>6.0449190242917172E-3</v>
      </c>
      <c r="O52" s="17">
        <f t="shared" si="12"/>
        <v>1.2127070565581877</v>
      </c>
      <c r="P52" s="17">
        <f t="shared" si="13"/>
        <v>0.82460145225684056</v>
      </c>
      <c r="Q52" s="19">
        <f t="shared" si="14"/>
        <v>0</v>
      </c>
    </row>
    <row r="53" spans="2:17" x14ac:dyDescent="0.25">
      <c r="B53" s="14">
        <f t="shared" si="9"/>
        <v>33</v>
      </c>
      <c r="C53" s="20">
        <f>(SUM($L$20:L52)-SUM($K$20:K52))*$L$8</f>
        <v>1.8244601098569957</v>
      </c>
      <c r="D53" s="21">
        <v>0</v>
      </c>
      <c r="E53" s="19">
        <f t="shared" si="10"/>
        <v>1.8244601098569957</v>
      </c>
      <c r="F53" s="21">
        <v>0</v>
      </c>
      <c r="G53" s="21">
        <v>0</v>
      </c>
      <c r="H53" s="21">
        <v>0</v>
      </c>
      <c r="I53" s="21">
        <v>0</v>
      </c>
      <c r="J53" s="19">
        <f t="shared" si="11"/>
        <v>1.8244601098569957</v>
      </c>
      <c r="K53" s="20">
        <v>0</v>
      </c>
      <c r="L53" s="21">
        <v>0</v>
      </c>
      <c r="M53" s="19">
        <f t="shared" si="8"/>
        <v>1.8244601098569957</v>
      </c>
      <c r="N53" s="16">
        <f t="shared" si="7"/>
        <v>6.0449190242917172E-3</v>
      </c>
      <c r="O53" s="17">
        <f t="shared" si="12"/>
        <v>1.2200377725152691</v>
      </c>
      <c r="P53" s="17">
        <f t="shared" si="13"/>
        <v>0.81964675400038467</v>
      </c>
      <c r="Q53" s="19">
        <f t="shared" si="14"/>
        <v>1.4954128068474717</v>
      </c>
    </row>
    <row r="54" spans="2:17" x14ac:dyDescent="0.25">
      <c r="B54" s="14">
        <f t="shared" si="9"/>
        <v>34</v>
      </c>
      <c r="C54" s="20">
        <f>(SUM($L$20:L53)-SUM($K$20:K53))*$L$8*0</f>
        <v>0</v>
      </c>
      <c r="D54" s="21">
        <v>0</v>
      </c>
      <c r="E54" s="19">
        <f t="shared" si="10"/>
        <v>0</v>
      </c>
      <c r="F54" s="21">
        <v>0</v>
      </c>
      <c r="G54" s="21">
        <v>0</v>
      </c>
      <c r="H54" s="21">
        <v>0</v>
      </c>
      <c r="I54" s="21">
        <v>0</v>
      </c>
      <c r="J54" s="19">
        <f t="shared" si="11"/>
        <v>0</v>
      </c>
      <c r="K54" s="20">
        <v>0</v>
      </c>
      <c r="L54" s="21">
        <v>0</v>
      </c>
      <c r="M54" s="19">
        <f t="shared" si="8"/>
        <v>0</v>
      </c>
      <c r="N54" s="16">
        <f t="shared" si="7"/>
        <v>6.0449190242917172E-3</v>
      </c>
      <c r="O54" s="17">
        <f t="shared" si="12"/>
        <v>1.227412802056701</v>
      </c>
      <c r="P54" s="17">
        <f t="shared" si="13"/>
        <v>0.81472182653167768</v>
      </c>
      <c r="Q54" s="19">
        <f t="shared" si="14"/>
        <v>0</v>
      </c>
    </row>
    <row r="55" spans="2:17" x14ac:dyDescent="0.25">
      <c r="B55" s="14">
        <f t="shared" si="9"/>
        <v>35</v>
      </c>
      <c r="C55" s="20">
        <f>(SUM($L$20:L54)-SUM($K$20:K54))*$L$8*0</f>
        <v>0</v>
      </c>
      <c r="D55" s="21">
        <v>0</v>
      </c>
      <c r="E55" s="19">
        <f t="shared" si="10"/>
        <v>0</v>
      </c>
      <c r="F55" s="21">
        <v>0</v>
      </c>
      <c r="G55" s="21">
        <v>0</v>
      </c>
      <c r="H55" s="21">
        <v>0</v>
      </c>
      <c r="I55" s="21">
        <v>0</v>
      </c>
      <c r="J55" s="19">
        <f t="shared" si="11"/>
        <v>0</v>
      </c>
      <c r="K55" s="20">
        <v>0</v>
      </c>
      <c r="L55" s="21">
        <v>0</v>
      </c>
      <c r="M55" s="19">
        <f t="shared" si="8"/>
        <v>0</v>
      </c>
      <c r="N55" s="16">
        <f t="shared" si="7"/>
        <v>6.0449190242917172E-3</v>
      </c>
      <c r="O55" s="17">
        <f t="shared" si="12"/>
        <v>1.2348324130545127</v>
      </c>
      <c r="P55" s="17">
        <f t="shared" si="13"/>
        <v>0.80982649097003756</v>
      </c>
      <c r="Q55" s="19">
        <f t="shared" si="14"/>
        <v>0</v>
      </c>
    </row>
    <row r="56" spans="2:17" x14ac:dyDescent="0.25">
      <c r="B56" s="14">
        <f t="shared" si="9"/>
        <v>36</v>
      </c>
      <c r="C56" s="20">
        <f>(SUM($L$20:L55)-SUM($K$20:K55))*$L$8</f>
        <v>1.8244601098569957</v>
      </c>
      <c r="D56" s="21">
        <v>0</v>
      </c>
      <c r="E56" s="19">
        <f t="shared" si="10"/>
        <v>1.8244601098569957</v>
      </c>
      <c r="F56" s="21">
        <v>0</v>
      </c>
      <c r="G56" s="21">
        <v>0</v>
      </c>
      <c r="H56" s="21">
        <v>0</v>
      </c>
      <c r="I56" s="21">
        <v>0</v>
      </c>
      <c r="J56" s="19">
        <f t="shared" si="11"/>
        <v>1.8244601098569957</v>
      </c>
      <c r="K56" s="20">
        <v>0</v>
      </c>
      <c r="L56" s="21">
        <v>0</v>
      </c>
      <c r="M56" s="19">
        <f t="shared" si="8"/>
        <v>1.8244601098569957</v>
      </c>
      <c r="N56" s="16">
        <f t="shared" si="7"/>
        <v>6.0449190242917172E-3</v>
      </c>
      <c r="O56" s="17">
        <f t="shared" si="12"/>
        <v>1.2422968749999979</v>
      </c>
      <c r="P56" s="17">
        <f t="shared" si="13"/>
        <v>0.80496056950960426</v>
      </c>
      <c r="Q56" s="19">
        <f t="shared" si="14"/>
        <v>1.4686184490780425</v>
      </c>
    </row>
    <row r="57" spans="2:17" x14ac:dyDescent="0.25">
      <c r="B57" s="14">
        <f t="shared" si="9"/>
        <v>37</v>
      </c>
      <c r="C57" s="20">
        <f>(SUM($L$20:L56)-SUM($K$20:K56))*$L$8*0</f>
        <v>0</v>
      </c>
      <c r="D57" s="21">
        <v>0</v>
      </c>
      <c r="E57" s="19">
        <f t="shared" si="10"/>
        <v>0</v>
      </c>
      <c r="F57" s="21">
        <v>0</v>
      </c>
      <c r="G57" s="21">
        <v>0</v>
      </c>
      <c r="H57" s="21">
        <v>0</v>
      </c>
      <c r="I57" s="21">
        <v>0</v>
      </c>
      <c r="J57" s="19">
        <f t="shared" si="11"/>
        <v>0</v>
      </c>
      <c r="K57" s="20">
        <v>0</v>
      </c>
      <c r="L57" s="21">
        <v>0</v>
      </c>
      <c r="M57" s="19">
        <f t="shared" si="8"/>
        <v>0</v>
      </c>
      <c r="N57" s="16">
        <f t="shared" si="7"/>
        <v>6.0449190242917172E-3</v>
      </c>
      <c r="O57" s="17">
        <f t="shared" si="12"/>
        <v>1.2498064590135036</v>
      </c>
      <c r="P57" s="17">
        <f t="shared" si="13"/>
        <v>0.80012388541288171</v>
      </c>
      <c r="Q57" s="19">
        <f t="shared" si="14"/>
        <v>0</v>
      </c>
    </row>
    <row r="58" spans="2:17" x14ac:dyDescent="0.25">
      <c r="B58" s="14">
        <f t="shared" si="9"/>
        <v>38</v>
      </c>
      <c r="C58" s="20">
        <f>(SUM($L$20:L57)-SUM($K$20:K57))*$L$8*0</f>
        <v>0</v>
      </c>
      <c r="D58" s="21">
        <v>0</v>
      </c>
      <c r="E58" s="19">
        <f t="shared" si="10"/>
        <v>0</v>
      </c>
      <c r="F58" s="21">
        <v>0</v>
      </c>
      <c r="G58" s="21">
        <v>0</v>
      </c>
      <c r="H58" s="21">
        <v>0</v>
      </c>
      <c r="I58" s="21">
        <v>0</v>
      </c>
      <c r="J58" s="19">
        <f t="shared" si="11"/>
        <v>0</v>
      </c>
      <c r="K58" s="20">
        <v>0</v>
      </c>
      <c r="L58" s="21">
        <v>0</v>
      </c>
      <c r="M58" s="19">
        <f t="shared" si="8"/>
        <v>0</v>
      </c>
      <c r="N58" s="16">
        <f t="shared" si="7"/>
        <v>6.0449190242917172E-3</v>
      </c>
      <c r="O58" s="17">
        <f t="shared" si="12"/>
        <v>1.2573614378542768</v>
      </c>
      <c r="P58" s="17">
        <f t="shared" si="13"/>
        <v>0.79531626300431846</v>
      </c>
      <c r="Q58" s="19">
        <f t="shared" si="14"/>
        <v>0</v>
      </c>
    </row>
    <row r="59" spans="2:17" x14ac:dyDescent="0.25">
      <c r="B59" s="14">
        <f t="shared" si="9"/>
        <v>39</v>
      </c>
      <c r="C59" s="20">
        <f>(SUM($L$20:L58)-SUM($K$20:K58))*$L$8</f>
        <v>1.8244601098569957</v>
      </c>
      <c r="D59" s="21">
        <v>0</v>
      </c>
      <c r="E59" s="19">
        <f t="shared" si="10"/>
        <v>1.8244601098569957</v>
      </c>
      <c r="F59" s="21">
        <v>0</v>
      </c>
      <c r="G59" s="21">
        <v>0</v>
      </c>
      <c r="H59" s="21">
        <v>0</v>
      </c>
      <c r="I59" s="21">
        <v>0</v>
      </c>
      <c r="J59" s="19">
        <f t="shared" si="11"/>
        <v>1.8244601098569957</v>
      </c>
      <c r="K59" s="20">
        <v>0</v>
      </c>
      <c r="L59" s="21">
        <v>0</v>
      </c>
      <c r="M59" s="19">
        <f t="shared" si="8"/>
        <v>1.8244601098569957</v>
      </c>
      <c r="N59" s="16">
        <f t="shared" si="7"/>
        <v>6.0449190242917172E-3</v>
      </c>
      <c r="O59" s="17">
        <f t="shared" si="12"/>
        <v>1.264962085930373</v>
      </c>
      <c r="P59" s="17">
        <f t="shared" si="13"/>
        <v>0.79053752766392615</v>
      </c>
      <c r="Q59" s="19">
        <f t="shared" si="14"/>
        <v>1.4423041845678044</v>
      </c>
    </row>
    <row r="60" spans="2:17" x14ac:dyDescent="0.25">
      <c r="B60" s="14">
        <f t="shared" si="9"/>
        <v>40</v>
      </c>
      <c r="C60" s="20">
        <f>(SUM($L$20:L59)-SUM($K$20:K59))*$L$8*0</f>
        <v>0</v>
      </c>
      <c r="D60" s="21">
        <v>0</v>
      </c>
      <c r="E60" s="19">
        <f t="shared" si="10"/>
        <v>0</v>
      </c>
      <c r="F60" s="21">
        <v>0</v>
      </c>
      <c r="G60" s="21">
        <v>0</v>
      </c>
      <c r="H60" s="21">
        <v>0</v>
      </c>
      <c r="I60" s="21">
        <v>0</v>
      </c>
      <c r="J60" s="19">
        <f t="shared" si="11"/>
        <v>0</v>
      </c>
      <c r="K60" s="20">
        <v>0</v>
      </c>
      <c r="L60" s="21">
        <v>0</v>
      </c>
      <c r="M60" s="19">
        <f t="shared" si="8"/>
        <v>0</v>
      </c>
      <c r="N60" s="16">
        <f t="shared" si="7"/>
        <v>6.0449190242917172E-3</v>
      </c>
      <c r="O60" s="17">
        <f t="shared" si="12"/>
        <v>1.2726086793086209</v>
      </c>
      <c r="P60" s="17">
        <f t="shared" si="13"/>
        <v>0.7857875058209387</v>
      </c>
      <c r="Q60" s="19">
        <f t="shared" si="14"/>
        <v>0</v>
      </c>
    </row>
    <row r="61" spans="2:17" x14ac:dyDescent="0.25">
      <c r="B61" s="14">
        <f t="shared" si="9"/>
        <v>41</v>
      </c>
      <c r="C61" s="20">
        <f>(SUM($L$20:L60)-SUM($K$20:K60))*$L$8*0</f>
        <v>0</v>
      </c>
      <c r="D61" s="21">
        <v>0</v>
      </c>
      <c r="E61" s="19">
        <f t="shared" si="10"/>
        <v>0</v>
      </c>
      <c r="F61" s="21">
        <v>0</v>
      </c>
      <c r="G61" s="21">
        <v>0</v>
      </c>
      <c r="H61" s="21">
        <v>0</v>
      </c>
      <c r="I61" s="21">
        <v>0</v>
      </c>
      <c r="J61" s="19">
        <f t="shared" si="11"/>
        <v>0</v>
      </c>
      <c r="K61" s="20">
        <v>0</v>
      </c>
      <c r="L61" s="21">
        <v>0</v>
      </c>
      <c r="M61" s="19">
        <f t="shared" si="8"/>
        <v>0</v>
      </c>
      <c r="N61" s="16">
        <f t="shared" si="7"/>
        <v>6.0449190242917172E-3</v>
      </c>
      <c r="O61" s="17">
        <f t="shared" si="12"/>
        <v>1.2803014957246523</v>
      </c>
      <c r="P61" s="17">
        <f t="shared" si="13"/>
        <v>0.78106602494750554</v>
      </c>
      <c r="Q61" s="19">
        <f t="shared" si="14"/>
        <v>0</v>
      </c>
    </row>
    <row r="62" spans="2:17" x14ac:dyDescent="0.25">
      <c r="B62" s="14">
        <f t="shared" si="9"/>
        <v>42</v>
      </c>
      <c r="C62" s="20">
        <f>(SUM($L$20:L61)-SUM($K$20:K61))*$L$8</f>
        <v>1.8244601098569957</v>
      </c>
      <c r="D62" s="21">
        <v>0</v>
      </c>
      <c r="E62" s="19">
        <f t="shared" si="10"/>
        <v>1.8244601098569957</v>
      </c>
      <c r="F62" s="21">
        <v>0</v>
      </c>
      <c r="G62" s="21">
        <v>0</v>
      </c>
      <c r="H62" s="21">
        <v>0</v>
      </c>
      <c r="I62" s="21">
        <v>0</v>
      </c>
      <c r="J62" s="19">
        <f t="shared" si="11"/>
        <v>1.8244601098569957</v>
      </c>
      <c r="K62" s="20">
        <v>0</v>
      </c>
      <c r="L62" s="21">
        <v>0</v>
      </c>
      <c r="M62" s="19">
        <f t="shared" si="8"/>
        <v>1.8244601098569957</v>
      </c>
      <c r="N62" s="16">
        <f t="shared" si="7"/>
        <v>6.0449190242917172E-3</v>
      </c>
      <c r="O62" s="17">
        <f t="shared" si="12"/>
        <v>1.2880408145929874</v>
      </c>
      <c r="P62" s="17">
        <f t="shared" si="13"/>
        <v>0.77637291355242777</v>
      </c>
      <c r="Q62" s="19">
        <f t="shared" si="14"/>
        <v>1.4164614111498581</v>
      </c>
    </row>
    <row r="63" spans="2:17" x14ac:dyDescent="0.25">
      <c r="B63" s="14">
        <f t="shared" si="9"/>
        <v>43</v>
      </c>
      <c r="C63" s="20">
        <f>(SUM($L$20:L62)-SUM($K$20:K62))*$L$8*0</f>
        <v>0</v>
      </c>
      <c r="D63" s="21">
        <v>0</v>
      </c>
      <c r="E63" s="19">
        <f t="shared" si="10"/>
        <v>0</v>
      </c>
      <c r="F63" s="21">
        <v>0</v>
      </c>
      <c r="G63" s="21">
        <v>0</v>
      </c>
      <c r="H63" s="21">
        <v>0</v>
      </c>
      <c r="I63" s="21">
        <v>0</v>
      </c>
      <c r="J63" s="19">
        <f t="shared" si="11"/>
        <v>0</v>
      </c>
      <c r="K63" s="20">
        <v>0</v>
      </c>
      <c r="L63" s="21">
        <v>0</v>
      </c>
      <c r="M63" s="19">
        <f t="shared" si="8"/>
        <v>0</v>
      </c>
      <c r="N63" s="16">
        <f t="shared" si="7"/>
        <v>6.0449190242917172E-3</v>
      </c>
      <c r="O63" s="17">
        <f t="shared" si="12"/>
        <v>1.2958269170171848</v>
      </c>
      <c r="P63" s="17">
        <f t="shared" si="13"/>
        <v>0.77170800117492722</v>
      </c>
      <c r="Q63" s="19">
        <f t="shared" si="14"/>
        <v>0</v>
      </c>
    </row>
    <row r="64" spans="2:17" x14ac:dyDescent="0.25">
      <c r="B64" s="14">
        <f t="shared" si="9"/>
        <v>44</v>
      </c>
      <c r="C64" s="20">
        <f>(SUM($L$20:L63)-SUM($K$20:K63))*$L$8*0</f>
        <v>0</v>
      </c>
      <c r="D64" s="21">
        <v>0</v>
      </c>
      <c r="E64" s="19">
        <f t="shared" si="10"/>
        <v>0</v>
      </c>
      <c r="F64" s="21">
        <v>0</v>
      </c>
      <c r="G64" s="21">
        <v>0</v>
      </c>
      <c r="H64" s="21">
        <v>0</v>
      </c>
      <c r="I64" s="21">
        <v>0</v>
      </c>
      <c r="J64" s="19">
        <f t="shared" si="11"/>
        <v>0</v>
      </c>
      <c r="K64" s="20">
        <v>0</v>
      </c>
      <c r="L64" s="21">
        <v>0</v>
      </c>
      <c r="M64" s="19">
        <f t="shared" si="8"/>
        <v>0</v>
      </c>
      <c r="N64" s="16">
        <f t="shared" si="7"/>
        <v>6.0449190242917172E-3</v>
      </c>
      <c r="O64" s="17">
        <f t="shared" si="12"/>
        <v>1.3036600858000511</v>
      </c>
      <c r="P64" s="17">
        <f t="shared" si="13"/>
        <v>0.76707111837845665</v>
      </c>
      <c r="Q64" s="19">
        <f t="shared" si="14"/>
        <v>0</v>
      </c>
    </row>
    <row r="65" spans="2:17" x14ac:dyDescent="0.25">
      <c r="B65" s="14">
        <f t="shared" ref="B65:B80" si="15">+B64+1</f>
        <v>45</v>
      </c>
      <c r="C65" s="20">
        <f>(SUM($L$20:L64)-SUM($K$20:K64))*$L$8</f>
        <v>1.8244601098569957</v>
      </c>
      <c r="D65" s="21">
        <v>0</v>
      </c>
      <c r="E65" s="19">
        <f t="shared" ref="E65:E80" si="16">+C65-(D65)</f>
        <v>1.8244601098569957</v>
      </c>
      <c r="F65" s="21">
        <v>0</v>
      </c>
      <c r="G65" s="21">
        <v>0</v>
      </c>
      <c r="H65" s="21">
        <v>0</v>
      </c>
      <c r="I65" s="21">
        <v>0</v>
      </c>
      <c r="J65" s="19">
        <f t="shared" ref="J65:J80" si="17">+E65-(F65+G65+H65+I65)</f>
        <v>1.8244601098569957</v>
      </c>
      <c r="K65" s="20">
        <v>0</v>
      </c>
      <c r="L65" s="21">
        <v>0</v>
      </c>
      <c r="M65" s="19">
        <f t="shared" si="8"/>
        <v>1.8244601098569957</v>
      </c>
      <c r="N65" s="16">
        <f t="shared" si="7"/>
        <v>6.0449190242917172E-3</v>
      </c>
      <c r="O65" s="17">
        <f t="shared" ref="O65:O80" si="18">(1+N65)^B65</f>
        <v>1.3115406054539136</v>
      </c>
      <c r="P65" s="17">
        <f t="shared" si="13"/>
        <v>0.76246209674454424</v>
      </c>
      <c r="Q65" s="19">
        <f t="shared" ref="Q65:Q80" si="19">+M65*P65</f>
        <v>1.3910816807883464</v>
      </c>
    </row>
    <row r="66" spans="2:17" x14ac:dyDescent="0.25">
      <c r="B66" s="14">
        <f t="shared" si="15"/>
        <v>46</v>
      </c>
      <c r="C66" s="20">
        <f>(SUM($L$20:L65)-SUM($K$20:K65))*$L$8*0</f>
        <v>0</v>
      </c>
      <c r="D66" s="21">
        <v>0</v>
      </c>
      <c r="E66" s="19">
        <f t="shared" si="16"/>
        <v>0</v>
      </c>
      <c r="F66" s="21">
        <v>0</v>
      </c>
      <c r="G66" s="21">
        <v>0</v>
      </c>
      <c r="H66" s="21">
        <v>0</v>
      </c>
      <c r="I66" s="21">
        <v>0</v>
      </c>
      <c r="J66" s="19">
        <f t="shared" si="17"/>
        <v>0</v>
      </c>
      <c r="K66" s="20">
        <v>0</v>
      </c>
      <c r="L66" s="21">
        <v>0</v>
      </c>
      <c r="M66" s="19">
        <f t="shared" si="8"/>
        <v>0</v>
      </c>
      <c r="N66" s="16">
        <f t="shared" si="7"/>
        <v>6.0449190242917172E-3</v>
      </c>
      <c r="O66" s="17">
        <f t="shared" si="18"/>
        <v>1.3194687622109529</v>
      </c>
      <c r="P66" s="17">
        <f t="shared" si="13"/>
        <v>0.75788076886667732</v>
      </c>
      <c r="Q66" s="19">
        <f t="shared" si="19"/>
        <v>0</v>
      </c>
    </row>
    <row r="67" spans="2:17" x14ac:dyDescent="0.25">
      <c r="B67" s="14">
        <f t="shared" si="15"/>
        <v>47</v>
      </c>
      <c r="C67" s="20">
        <f>(SUM($L$20:L66)-SUM($K$20:K66))*$L$8*0</f>
        <v>0</v>
      </c>
      <c r="D67" s="21">
        <v>0</v>
      </c>
      <c r="E67" s="19">
        <f t="shared" si="16"/>
        <v>0</v>
      </c>
      <c r="F67" s="21">
        <v>0</v>
      </c>
      <c r="G67" s="21">
        <v>0</v>
      </c>
      <c r="H67" s="21">
        <v>0</v>
      </c>
      <c r="I67" s="21">
        <v>0</v>
      </c>
      <c r="J67" s="19">
        <f t="shared" si="17"/>
        <v>0</v>
      </c>
      <c r="K67" s="20">
        <v>0</v>
      </c>
      <c r="L67" s="21">
        <v>0</v>
      </c>
      <c r="M67" s="19">
        <f t="shared" si="8"/>
        <v>0</v>
      </c>
      <c r="N67" s="16">
        <f t="shared" si="7"/>
        <v>6.0449190242917172E-3</v>
      </c>
      <c r="O67" s="17">
        <f t="shared" si="18"/>
        <v>1.3274448440336004</v>
      </c>
      <c r="P67" s="17">
        <f t="shared" si="13"/>
        <v>0.75332696834422141</v>
      </c>
      <c r="Q67" s="19">
        <f t="shared" si="19"/>
        <v>0</v>
      </c>
    </row>
    <row r="68" spans="2:17" x14ac:dyDescent="0.25">
      <c r="B68" s="14">
        <f t="shared" si="15"/>
        <v>48</v>
      </c>
      <c r="C68" s="20">
        <f>(SUM($L$20:L67)-SUM($K$20:K67))*$L$8</f>
        <v>1.8244601098569957</v>
      </c>
      <c r="D68" s="21">
        <v>0</v>
      </c>
      <c r="E68" s="19">
        <f t="shared" si="16"/>
        <v>1.8244601098569957</v>
      </c>
      <c r="F68" s="21">
        <v>0</v>
      </c>
      <c r="G68" s="21">
        <v>0</v>
      </c>
      <c r="H68" s="21">
        <v>0</v>
      </c>
      <c r="I68" s="21">
        <v>0</v>
      </c>
      <c r="J68" s="19">
        <f t="shared" si="17"/>
        <v>1.8244601098569957</v>
      </c>
      <c r="K68" s="20">
        <v>0</v>
      </c>
      <c r="L68" s="21">
        <v>0</v>
      </c>
      <c r="M68" s="19">
        <f t="shared" si="8"/>
        <v>1.8244601098569957</v>
      </c>
      <c r="N68" s="16">
        <f t="shared" si="7"/>
        <v>6.0449190242917172E-3</v>
      </c>
      <c r="O68" s="17">
        <f t="shared" si="18"/>
        <v>1.335469140624997</v>
      </c>
      <c r="P68" s="17">
        <f t="shared" si="13"/>
        <v>0.74880052977637646</v>
      </c>
      <c r="Q68" s="19">
        <f t="shared" si="19"/>
        <v>1.3661566968167844</v>
      </c>
    </row>
    <row r="69" spans="2:17" x14ac:dyDescent="0.25">
      <c r="B69" s="14">
        <f t="shared" si="15"/>
        <v>49</v>
      </c>
      <c r="C69" s="20">
        <f>(SUM($L$20:L68)-SUM($K$20:K68))*$L$8*0</f>
        <v>0</v>
      </c>
      <c r="D69" s="21">
        <v>0</v>
      </c>
      <c r="E69" s="19">
        <f t="shared" si="16"/>
        <v>0</v>
      </c>
      <c r="F69" s="21">
        <v>0</v>
      </c>
      <c r="G69" s="21">
        <v>0</v>
      </c>
      <c r="H69" s="21">
        <v>0</v>
      </c>
      <c r="I69" s="21">
        <v>0</v>
      </c>
      <c r="J69" s="19">
        <f t="shared" si="17"/>
        <v>0</v>
      </c>
      <c r="K69" s="20">
        <v>0</v>
      </c>
      <c r="L69" s="21">
        <v>0</v>
      </c>
      <c r="M69" s="19">
        <f t="shared" si="8"/>
        <v>0</v>
      </c>
      <c r="N69" s="16">
        <f t="shared" si="7"/>
        <v>6.0449190242917172E-3</v>
      </c>
      <c r="O69" s="17">
        <f t="shared" si="18"/>
        <v>1.3435419434395155</v>
      </c>
      <c r="P69" s="17">
        <f t="shared" si="13"/>
        <v>0.74430128875616952</v>
      </c>
      <c r="Q69" s="19">
        <f t="shared" si="19"/>
        <v>0</v>
      </c>
    </row>
    <row r="70" spans="2:17" x14ac:dyDescent="0.25">
      <c r="B70" s="14">
        <f t="shared" si="15"/>
        <v>50</v>
      </c>
      <c r="C70" s="20">
        <f>(SUM($L$20:L69)-SUM($K$20:K69))*$L$8*0</f>
        <v>0</v>
      </c>
      <c r="D70" s="21">
        <v>0</v>
      </c>
      <c r="E70" s="19">
        <f t="shared" si="16"/>
        <v>0</v>
      </c>
      <c r="F70" s="21">
        <v>0</v>
      </c>
      <c r="G70" s="21">
        <v>0</v>
      </c>
      <c r="H70" s="21">
        <v>0</v>
      </c>
      <c r="I70" s="21">
        <v>0</v>
      </c>
      <c r="J70" s="19">
        <f t="shared" si="17"/>
        <v>0</v>
      </c>
      <c r="K70" s="20">
        <v>0</v>
      </c>
      <c r="L70" s="21">
        <v>0</v>
      </c>
      <c r="M70" s="19">
        <f t="shared" si="8"/>
        <v>0</v>
      </c>
      <c r="N70" s="16">
        <f t="shared" si="7"/>
        <v>6.0449190242917172E-3</v>
      </c>
      <c r="O70" s="17">
        <f t="shared" si="18"/>
        <v>1.3516635456933466</v>
      </c>
      <c r="P70" s="17">
        <f t="shared" si="13"/>
        <v>0.73982908186448282</v>
      </c>
      <c r="Q70" s="19">
        <f t="shared" si="19"/>
        <v>0</v>
      </c>
    </row>
    <row r="71" spans="2:17" x14ac:dyDescent="0.25">
      <c r="B71" s="14">
        <f t="shared" si="15"/>
        <v>51</v>
      </c>
      <c r="C71" s="20">
        <f>(SUM($L$20:L70)-SUM($K$20:K70))*$L$8</f>
        <v>1.8244601098569957</v>
      </c>
      <c r="D71" s="21">
        <v>0</v>
      </c>
      <c r="E71" s="19">
        <f t="shared" si="16"/>
        <v>1.8244601098569957</v>
      </c>
      <c r="F71" s="21">
        <v>0</v>
      </c>
      <c r="G71" s="21">
        <v>0</v>
      </c>
      <c r="H71" s="21">
        <v>0</v>
      </c>
      <c r="I71" s="21">
        <v>0</v>
      </c>
      <c r="J71" s="19">
        <f t="shared" si="17"/>
        <v>1.8244601098569957</v>
      </c>
      <c r="K71" s="20">
        <v>0</v>
      </c>
      <c r="L71" s="21">
        <v>0</v>
      </c>
      <c r="M71" s="19">
        <f t="shared" si="8"/>
        <v>1.8244601098569957</v>
      </c>
      <c r="N71" s="16">
        <f t="shared" si="7"/>
        <v>6.0449190242917172E-3</v>
      </c>
      <c r="O71" s="17">
        <f t="shared" si="18"/>
        <v>1.3598342423751502</v>
      </c>
      <c r="P71" s="17">
        <f t="shared" si="13"/>
        <v>0.73538374666411777</v>
      </c>
      <c r="Q71" s="19">
        <f t="shared" si="19"/>
        <v>1.3416783112258654</v>
      </c>
    </row>
    <row r="72" spans="2:17" x14ac:dyDescent="0.25">
      <c r="B72" s="14">
        <f t="shared" si="15"/>
        <v>52</v>
      </c>
      <c r="C72" s="20">
        <f>(SUM($L$20:L71)-SUM($K$20:K71))*$L$8*0</f>
        <v>0</v>
      </c>
      <c r="D72" s="21">
        <v>0</v>
      </c>
      <c r="E72" s="19">
        <f t="shared" si="16"/>
        <v>0</v>
      </c>
      <c r="F72" s="21">
        <v>0</v>
      </c>
      <c r="G72" s="21">
        <v>0</v>
      </c>
      <c r="H72" s="21">
        <v>0</v>
      </c>
      <c r="I72" s="21">
        <v>0</v>
      </c>
      <c r="J72" s="19">
        <f t="shared" si="17"/>
        <v>0</v>
      </c>
      <c r="K72" s="20">
        <v>0</v>
      </c>
      <c r="L72" s="21">
        <v>0</v>
      </c>
      <c r="M72" s="19">
        <f t="shared" si="8"/>
        <v>0</v>
      </c>
      <c r="N72" s="16">
        <f t="shared" si="7"/>
        <v>6.0449190242917172E-3</v>
      </c>
      <c r="O72" s="17">
        <f t="shared" si="18"/>
        <v>1.3680543302567667</v>
      </c>
      <c r="P72" s="17">
        <f t="shared" si="13"/>
        <v>0.73096512169389682</v>
      </c>
      <c r="Q72" s="19">
        <f t="shared" si="19"/>
        <v>0</v>
      </c>
    </row>
    <row r="73" spans="2:17" x14ac:dyDescent="0.25">
      <c r="B73" s="14">
        <f t="shared" si="15"/>
        <v>53</v>
      </c>
      <c r="C73" s="20">
        <f>(SUM($L$20:L72)-SUM($K$20:K72))*$L$8*0</f>
        <v>0</v>
      </c>
      <c r="D73" s="21">
        <v>0</v>
      </c>
      <c r="E73" s="19">
        <f t="shared" si="16"/>
        <v>0</v>
      </c>
      <c r="F73" s="21">
        <v>0</v>
      </c>
      <c r="G73" s="21">
        <v>0</v>
      </c>
      <c r="H73" s="21">
        <v>0</v>
      </c>
      <c r="I73" s="21">
        <v>0</v>
      </c>
      <c r="J73" s="19">
        <f t="shared" si="17"/>
        <v>0</v>
      </c>
      <c r="K73" s="20">
        <v>0</v>
      </c>
      <c r="L73" s="21">
        <v>0</v>
      </c>
      <c r="M73" s="19">
        <f t="shared" si="8"/>
        <v>0</v>
      </c>
      <c r="N73" s="16">
        <f t="shared" si="7"/>
        <v>6.0449190242917172E-3</v>
      </c>
      <c r="O73" s="17">
        <f t="shared" si="18"/>
        <v>1.3763241079040005</v>
      </c>
      <c r="P73" s="17">
        <f t="shared" si="13"/>
        <v>0.7265730464627963</v>
      </c>
      <c r="Q73" s="19">
        <f t="shared" si="19"/>
        <v>0</v>
      </c>
    </row>
    <row r="74" spans="2:17" x14ac:dyDescent="0.25">
      <c r="B74" s="14">
        <f t="shared" si="15"/>
        <v>54</v>
      </c>
      <c r="C74" s="20">
        <f>(SUM($L$20:L73)-SUM($K$20:K73))*$L$8</f>
        <v>1.8244601098569957</v>
      </c>
      <c r="D74" s="21">
        <v>0</v>
      </c>
      <c r="E74" s="19">
        <f t="shared" si="16"/>
        <v>1.8244601098569957</v>
      </c>
      <c r="F74" s="21">
        <v>0</v>
      </c>
      <c r="G74" s="21">
        <v>0</v>
      </c>
      <c r="H74" s="21">
        <v>0</v>
      </c>
      <c r="I74" s="21">
        <v>0</v>
      </c>
      <c r="J74" s="19">
        <f t="shared" si="17"/>
        <v>1.8244601098569957</v>
      </c>
      <c r="K74" s="20">
        <v>0</v>
      </c>
      <c r="L74" s="21">
        <v>0</v>
      </c>
      <c r="M74" s="19">
        <f t="shared" si="8"/>
        <v>1.8244601098569957</v>
      </c>
      <c r="N74" s="16">
        <f t="shared" si="7"/>
        <v>6.0449190242917172E-3</v>
      </c>
      <c r="O74" s="17">
        <f t="shared" si="18"/>
        <v>1.3846438756874606</v>
      </c>
      <c r="P74" s="17">
        <f t="shared" si="13"/>
        <v>0.72220736144411923</v>
      </c>
      <c r="Q74" s="19">
        <f t="shared" si="19"/>
        <v>1.3176385219998688</v>
      </c>
    </row>
    <row r="75" spans="2:17" x14ac:dyDescent="0.25">
      <c r="B75" s="14">
        <f t="shared" si="15"/>
        <v>55</v>
      </c>
      <c r="C75" s="20">
        <f>(SUM($L$20:L74)-SUM($K$20:K74))*$L$8*0</f>
        <v>0</v>
      </c>
      <c r="D75" s="21">
        <v>0</v>
      </c>
      <c r="E75" s="19">
        <f t="shared" si="16"/>
        <v>0</v>
      </c>
      <c r="F75" s="21">
        <v>0</v>
      </c>
      <c r="G75" s="21">
        <v>0</v>
      </c>
      <c r="H75" s="21">
        <v>0</v>
      </c>
      <c r="I75" s="21">
        <v>0</v>
      </c>
      <c r="J75" s="19">
        <f t="shared" si="17"/>
        <v>0</v>
      </c>
      <c r="K75" s="20">
        <v>0</v>
      </c>
      <c r="L75" s="21">
        <v>0</v>
      </c>
      <c r="M75" s="19">
        <f t="shared" si="8"/>
        <v>0</v>
      </c>
      <c r="N75" s="16">
        <f t="shared" si="7"/>
        <v>6.0449190242917172E-3</v>
      </c>
      <c r="O75" s="17">
        <f t="shared" si="18"/>
        <v>1.3930139357934728</v>
      </c>
      <c r="P75" s="17">
        <f t="shared" si="13"/>
        <v>0.71786790806970024</v>
      </c>
      <c r="Q75" s="19">
        <f t="shared" si="19"/>
        <v>0</v>
      </c>
    </row>
    <row r="76" spans="2:17" x14ac:dyDescent="0.25">
      <c r="B76" s="14">
        <f t="shared" si="15"/>
        <v>56</v>
      </c>
      <c r="C76" s="20">
        <f>(SUM($L$20:L75)-SUM($K$20:K75))*$L$8*0</f>
        <v>0</v>
      </c>
      <c r="D76" s="21">
        <v>0</v>
      </c>
      <c r="E76" s="19">
        <f t="shared" si="16"/>
        <v>0</v>
      </c>
      <c r="F76" s="21">
        <v>0</v>
      </c>
      <c r="G76" s="21">
        <v>0</v>
      </c>
      <c r="H76" s="21">
        <v>0</v>
      </c>
      <c r="I76" s="21">
        <v>0</v>
      </c>
      <c r="J76" s="19">
        <f t="shared" si="17"/>
        <v>0</v>
      </c>
      <c r="K76" s="20">
        <v>0</v>
      </c>
      <c r="L76" s="21">
        <v>0</v>
      </c>
      <c r="M76" s="19">
        <f t="shared" si="8"/>
        <v>0</v>
      </c>
      <c r="N76" s="16">
        <f t="shared" si="7"/>
        <v>6.0449190242917172E-3</v>
      </c>
      <c r="O76" s="17">
        <f t="shared" si="18"/>
        <v>1.4014345922350542</v>
      </c>
      <c r="P76" s="17">
        <f t="shared" si="13"/>
        <v>0.71355452872414615</v>
      </c>
      <c r="Q76" s="19">
        <f t="shared" si="19"/>
        <v>0</v>
      </c>
    </row>
    <row r="77" spans="2:17" x14ac:dyDescent="0.25">
      <c r="B77" s="14">
        <f t="shared" si="15"/>
        <v>57</v>
      </c>
      <c r="C77" s="20">
        <f>(SUM($L$20:L76)-SUM($K$20:K76))*$L$8</f>
        <v>1.8244601098569957</v>
      </c>
      <c r="D77" s="21">
        <v>0</v>
      </c>
      <c r="E77" s="19">
        <f t="shared" si="16"/>
        <v>1.8244601098569957</v>
      </c>
      <c r="F77" s="21">
        <v>0</v>
      </c>
      <c r="G77" s="21">
        <v>0</v>
      </c>
      <c r="H77" s="21">
        <v>0</v>
      </c>
      <c r="I77" s="21">
        <v>0</v>
      </c>
      <c r="J77" s="19">
        <f t="shared" si="17"/>
        <v>1.8244601098569957</v>
      </c>
      <c r="K77" s="20">
        <v>0</v>
      </c>
      <c r="L77" s="21">
        <v>0</v>
      </c>
      <c r="M77" s="19">
        <f t="shared" si="8"/>
        <v>1.8244601098569957</v>
      </c>
      <c r="N77" s="16">
        <f t="shared" si="7"/>
        <v>6.0449190242917172E-3</v>
      </c>
      <c r="O77" s="17">
        <f t="shared" si="18"/>
        <v>1.409906150862956</v>
      </c>
      <c r="P77" s="17">
        <f t="shared" si="13"/>
        <v>0.70926706673911144</v>
      </c>
      <c r="Q77" s="19">
        <f t="shared" si="19"/>
        <v>1.2940294705007884</v>
      </c>
    </row>
    <row r="78" spans="2:17" x14ac:dyDescent="0.25">
      <c r="B78" s="14">
        <f t="shared" si="15"/>
        <v>58</v>
      </c>
      <c r="C78" s="20">
        <f>(SUM($L$20:L77)-SUM($K$20:K77))*$L$8*0</f>
        <v>0</v>
      </c>
      <c r="D78" s="21">
        <v>0</v>
      </c>
      <c r="E78" s="19">
        <f t="shared" si="16"/>
        <v>0</v>
      </c>
      <c r="F78" s="21">
        <v>0</v>
      </c>
      <c r="G78" s="21">
        <v>0</v>
      </c>
      <c r="H78" s="21">
        <v>0</v>
      </c>
      <c r="I78" s="21">
        <v>0</v>
      </c>
      <c r="J78" s="19">
        <f t="shared" si="17"/>
        <v>0</v>
      </c>
      <c r="K78" s="20">
        <v>0</v>
      </c>
      <c r="L78" s="21">
        <v>0</v>
      </c>
      <c r="M78" s="19">
        <f t="shared" si="8"/>
        <v>0</v>
      </c>
      <c r="N78" s="16">
        <f t="shared" si="7"/>
        <v>6.0449190242917172E-3</v>
      </c>
      <c r="O78" s="17">
        <f t="shared" si="18"/>
        <v>1.4184289193767734</v>
      </c>
      <c r="P78" s="17">
        <f t="shared" si="13"/>
        <v>0.70500536638760725</v>
      </c>
      <c r="Q78" s="19">
        <f t="shared" si="19"/>
        <v>0</v>
      </c>
    </row>
    <row r="79" spans="2:17" x14ac:dyDescent="0.25">
      <c r="B79" s="14">
        <f t="shared" si="15"/>
        <v>59</v>
      </c>
      <c r="C79" s="20">
        <f>(SUM($L$20:L78)-SUM($K$20:K78))*$L$8*0</f>
        <v>0</v>
      </c>
      <c r="D79" s="21">
        <v>0</v>
      </c>
      <c r="E79" s="19">
        <f t="shared" si="16"/>
        <v>0</v>
      </c>
      <c r="F79" s="21">
        <v>0</v>
      </c>
      <c r="G79" s="21">
        <v>0</v>
      </c>
      <c r="H79" s="21">
        <v>0</v>
      </c>
      <c r="I79" s="21">
        <v>0</v>
      </c>
      <c r="J79" s="19">
        <f t="shared" si="17"/>
        <v>0</v>
      </c>
      <c r="K79" s="20">
        <v>0</v>
      </c>
      <c r="L79" s="21">
        <v>0</v>
      </c>
      <c r="M79" s="19">
        <f t="shared" si="8"/>
        <v>0</v>
      </c>
      <c r="N79" s="16">
        <f t="shared" si="7"/>
        <v>6.0449190242917172E-3</v>
      </c>
      <c r="O79" s="17">
        <f t="shared" si="18"/>
        <v>1.4270032073361198</v>
      </c>
      <c r="P79" s="17">
        <f t="shared" si="13"/>
        <v>0.70076927287834578</v>
      </c>
      <c r="Q79" s="19">
        <f t="shared" si="19"/>
        <v>0</v>
      </c>
    </row>
    <row r="80" spans="2:17" x14ac:dyDescent="0.25">
      <c r="B80" s="14">
        <f t="shared" si="15"/>
        <v>60</v>
      </c>
      <c r="C80" s="20">
        <f>(SUM($L$20:L79)-SUM($K$20:K79))*$L$8</f>
        <v>1.8244601098569957</v>
      </c>
      <c r="D80" s="21">
        <v>0</v>
      </c>
      <c r="E80" s="19">
        <f t="shared" si="16"/>
        <v>1.8244601098569957</v>
      </c>
      <c r="F80" s="21">
        <v>0</v>
      </c>
      <c r="G80" s="21">
        <v>0</v>
      </c>
      <c r="H80" s="21">
        <v>0</v>
      </c>
      <c r="I80" s="21">
        <v>0</v>
      </c>
      <c r="J80" s="19">
        <f t="shared" si="17"/>
        <v>1.8244601098569957</v>
      </c>
      <c r="K80" s="20">
        <f>+$E$10/1</f>
        <v>100</v>
      </c>
      <c r="L80" s="21">
        <v>0</v>
      </c>
      <c r="M80" s="19">
        <f t="shared" si="8"/>
        <v>101.824460109857</v>
      </c>
      <c r="N80" s="16">
        <f t="shared" si="7"/>
        <v>6.0449190242917172E-3</v>
      </c>
      <c r="O80" s="17">
        <f t="shared" si="18"/>
        <v>1.4356293261718711</v>
      </c>
      <c r="P80" s="17">
        <f t="shared" si="13"/>
        <v>0.69655863235011795</v>
      </c>
      <c r="Q80" s="19">
        <f t="shared" si="19"/>
        <v>70.926706673911127</v>
      </c>
    </row>
  </sheetData>
  <mergeCells count="33">
    <mergeCell ref="E8:G8"/>
    <mergeCell ref="E9:G9"/>
    <mergeCell ref="E10:G10"/>
    <mergeCell ref="B7:D7"/>
    <mergeCell ref="Q4:Q5"/>
    <mergeCell ref="Q7:Q12"/>
    <mergeCell ref="I10:K10"/>
    <mergeCell ref="L10:N10"/>
    <mergeCell ref="I11:K11"/>
    <mergeCell ref="L11:N11"/>
    <mergeCell ref="I12:K12"/>
    <mergeCell ref="I7:K7"/>
    <mergeCell ref="L7:N7"/>
    <mergeCell ref="I8:K8"/>
    <mergeCell ref="L8:N8"/>
    <mergeCell ref="I9:K9"/>
    <mergeCell ref="L9:N9"/>
    <mergeCell ref="L12:N12"/>
    <mergeCell ref="B3:G5"/>
    <mergeCell ref="I3:K3"/>
    <mergeCell ref="L3:N3"/>
    <mergeCell ref="I4:K4"/>
    <mergeCell ref="L4:N4"/>
    <mergeCell ref="I5:K5"/>
    <mergeCell ref="L5:N5"/>
    <mergeCell ref="B8:D8"/>
    <mergeCell ref="B9:D9"/>
    <mergeCell ref="B10:D10"/>
    <mergeCell ref="B11:D11"/>
    <mergeCell ref="E11:G11"/>
    <mergeCell ref="B12:D12"/>
    <mergeCell ref="E12:G12"/>
    <mergeCell ref="E7:G7"/>
  </mergeCells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260"/>
  <sheetViews>
    <sheetView workbookViewId="0">
      <pane ySplit="19" topLeftCell="A20" activePane="bottomLeft" state="frozen"/>
      <selection pane="bottomLeft" activeCell="B3" sqref="B3:G5"/>
    </sheetView>
  </sheetViews>
  <sheetFormatPr baseColWidth="10" defaultRowHeight="15" x14ac:dyDescent="0.25"/>
  <cols>
    <col min="1" max="1" width="2.7109375" style="1" customWidth="1"/>
    <col min="2" max="2" width="13.28515625" style="2" customWidth="1"/>
    <col min="3" max="5" width="17.85546875" style="1" customWidth="1"/>
    <col min="6" max="9" width="13.42578125" style="1" customWidth="1"/>
    <col min="10" max="10" width="21.42578125" style="1" customWidth="1"/>
    <col min="11" max="12" width="16.5703125" style="1" customWidth="1"/>
    <col min="13" max="13" width="12.28515625" style="1" customWidth="1"/>
    <col min="14" max="14" width="20.140625" style="1" customWidth="1"/>
    <col min="15" max="15" width="18" style="1" customWidth="1"/>
    <col min="16" max="16" width="12.28515625" style="1" customWidth="1"/>
    <col min="17" max="17" width="23.5703125" style="1" customWidth="1"/>
    <col min="18" max="16384" width="11.42578125" style="1"/>
  </cols>
  <sheetData>
    <row r="3" spans="2:17" ht="35.25" customHeight="1" x14ac:dyDescent="0.25">
      <c r="B3" s="48" t="s">
        <v>0</v>
      </c>
      <c r="C3" s="49"/>
      <c r="D3" s="49"/>
      <c r="E3" s="49"/>
      <c r="F3" s="49"/>
      <c r="G3" s="50"/>
      <c r="I3" s="57"/>
      <c r="J3" s="58"/>
      <c r="K3" s="59"/>
      <c r="L3" s="60" t="s">
        <v>23</v>
      </c>
      <c r="M3" s="61"/>
      <c r="N3" s="62"/>
      <c r="O3" s="22"/>
      <c r="Q3" s="18" t="s">
        <v>40</v>
      </c>
    </row>
    <row r="4" spans="2:17" ht="35.25" customHeight="1" x14ac:dyDescent="0.25">
      <c r="B4" s="51"/>
      <c r="C4" s="52"/>
      <c r="D4" s="52"/>
      <c r="E4" s="52"/>
      <c r="F4" s="52"/>
      <c r="G4" s="53"/>
      <c r="I4" s="63"/>
      <c r="J4" s="64"/>
      <c r="K4" s="65"/>
      <c r="L4" s="60" t="s">
        <v>24</v>
      </c>
      <c r="M4" s="61"/>
      <c r="N4" s="62"/>
      <c r="O4" s="74"/>
      <c r="Q4" s="66" t="s">
        <v>36</v>
      </c>
    </row>
    <row r="5" spans="2:17" ht="35.25" customHeight="1" x14ac:dyDescent="0.25">
      <c r="B5" s="54"/>
      <c r="C5" s="55"/>
      <c r="D5" s="55"/>
      <c r="E5" s="55"/>
      <c r="F5" s="55"/>
      <c r="G5" s="56"/>
      <c r="I5" s="68"/>
      <c r="J5" s="69"/>
      <c r="K5" s="70"/>
      <c r="L5" s="60" t="s">
        <v>25</v>
      </c>
      <c r="M5" s="61"/>
      <c r="N5" s="62"/>
      <c r="Q5" s="67"/>
    </row>
    <row r="6" spans="2:17" ht="15" customHeight="1" x14ac:dyDescent="0.25">
      <c r="B6" s="3"/>
      <c r="C6" s="3"/>
    </row>
    <row r="7" spans="2:17" x14ac:dyDescent="0.25">
      <c r="B7" s="24" t="s">
        <v>1</v>
      </c>
      <c r="C7" s="25"/>
      <c r="D7" s="26"/>
      <c r="E7" s="42" t="s">
        <v>2</v>
      </c>
      <c r="F7" s="43"/>
      <c r="G7" s="44"/>
      <c r="I7" s="30" t="s">
        <v>41</v>
      </c>
      <c r="J7" s="31"/>
      <c r="K7" s="32"/>
      <c r="L7" s="33">
        <v>0.1</v>
      </c>
      <c r="M7" s="34"/>
      <c r="N7" s="35"/>
      <c r="Q7" s="45">
        <f>IF(Q4="Valor presente",SUM(Q21:Q2496), SUM(Q20:Q2496))</f>
        <v>99.999999999999901</v>
      </c>
    </row>
    <row r="8" spans="2:17" x14ac:dyDescent="0.25">
      <c r="B8" s="24" t="s">
        <v>3</v>
      </c>
      <c r="C8" s="25"/>
      <c r="D8" s="26"/>
      <c r="E8" s="42" t="s">
        <v>43</v>
      </c>
      <c r="F8" s="43"/>
      <c r="G8" s="44"/>
      <c r="I8" s="36" t="s">
        <v>46</v>
      </c>
      <c r="J8" s="37"/>
      <c r="K8" s="38"/>
      <c r="L8" s="39">
        <f>(1+L7)^(6/12)-1</f>
        <v>4.8808848170151631E-2</v>
      </c>
      <c r="M8" s="40"/>
      <c r="N8" s="41"/>
      <c r="Q8" s="46"/>
    </row>
    <row r="9" spans="2:17" x14ac:dyDescent="0.25">
      <c r="B9" s="24" t="s">
        <v>4</v>
      </c>
      <c r="C9" s="25"/>
      <c r="D9" s="26"/>
      <c r="E9" s="42">
        <v>240</v>
      </c>
      <c r="F9" s="43"/>
      <c r="G9" s="44"/>
      <c r="I9" s="30" t="s">
        <v>58</v>
      </c>
      <c r="J9" s="31"/>
      <c r="K9" s="32"/>
      <c r="L9" s="33">
        <v>0.1</v>
      </c>
      <c r="M9" s="34"/>
      <c r="N9" s="35"/>
      <c r="Q9" s="46"/>
    </row>
    <row r="10" spans="2:17" x14ac:dyDescent="0.25">
      <c r="B10" s="24" t="s">
        <v>5</v>
      </c>
      <c r="C10" s="25"/>
      <c r="D10" s="26"/>
      <c r="E10" s="27">
        <v>100</v>
      </c>
      <c r="F10" s="28"/>
      <c r="G10" s="29"/>
      <c r="I10" s="36" t="s">
        <v>59</v>
      </c>
      <c r="J10" s="37"/>
      <c r="K10" s="38"/>
      <c r="L10" s="39">
        <f>(1+L9)^(1/12)-1</f>
        <v>7.9741404289037643E-3</v>
      </c>
      <c r="M10" s="40"/>
      <c r="N10" s="41"/>
      <c r="Q10" s="46"/>
    </row>
    <row r="11" spans="2:17" x14ac:dyDescent="0.25">
      <c r="B11" s="24" t="s">
        <v>28</v>
      </c>
      <c r="C11" s="25"/>
      <c r="D11" s="26"/>
      <c r="E11" s="27" t="s">
        <v>29</v>
      </c>
      <c r="F11" s="28"/>
      <c r="G11" s="29"/>
      <c r="I11" s="30" t="s">
        <v>60</v>
      </c>
      <c r="J11" s="31"/>
      <c r="K11" s="32"/>
      <c r="L11" s="33">
        <v>0.1</v>
      </c>
      <c r="M11" s="34"/>
      <c r="N11" s="35"/>
      <c r="Q11" s="46"/>
    </row>
    <row r="12" spans="2:17" x14ac:dyDescent="0.25">
      <c r="B12" s="24" t="s">
        <v>30</v>
      </c>
      <c r="C12" s="25"/>
      <c r="D12" s="26"/>
      <c r="E12" s="27" t="s">
        <v>44</v>
      </c>
      <c r="F12" s="28"/>
      <c r="G12" s="29"/>
      <c r="I12" s="36" t="s">
        <v>61</v>
      </c>
      <c r="J12" s="37"/>
      <c r="K12" s="38"/>
      <c r="L12" s="39">
        <f>(1+L11)^(1/12)-1</f>
        <v>7.9741404289037643E-3</v>
      </c>
      <c r="M12" s="40"/>
      <c r="N12" s="41"/>
      <c r="Q12" s="47"/>
    </row>
    <row r="14" spans="2:17" x14ac:dyDescent="0.25">
      <c r="B14" s="15" t="s">
        <v>6</v>
      </c>
      <c r="C14" s="10" t="s">
        <v>7</v>
      </c>
      <c r="D14" s="11" t="s">
        <v>9</v>
      </c>
      <c r="E14" s="12" t="s">
        <v>14</v>
      </c>
      <c r="F14" s="11" t="s">
        <v>15</v>
      </c>
      <c r="G14" s="11" t="s">
        <v>16</v>
      </c>
      <c r="H14" s="11" t="s">
        <v>12</v>
      </c>
      <c r="I14" s="11" t="s">
        <v>13</v>
      </c>
      <c r="J14" s="12" t="s">
        <v>26</v>
      </c>
      <c r="K14" s="10" t="s">
        <v>8</v>
      </c>
      <c r="L14" s="11" t="s">
        <v>10</v>
      </c>
      <c r="M14" s="12" t="s">
        <v>11</v>
      </c>
      <c r="N14" s="12" t="str">
        <f>IF(Q4="Valor presente","TIR mensual", "Tasa exigida mensual")</f>
        <v>TIR mensual</v>
      </c>
      <c r="O14" s="12" t="str">
        <f>IF(Q4="Valor presente","TIR bruta", "Tasa exigida bruta")</f>
        <v>TIR bruta</v>
      </c>
      <c r="P14" s="12" t="s">
        <v>33</v>
      </c>
      <c r="Q14" s="12" t="str">
        <f>IF(Q4="Valor presente","Valor presente", "Valor presente neto")</f>
        <v>Valor presente</v>
      </c>
    </row>
    <row r="15" spans="2:17" x14ac:dyDescent="0.25">
      <c r="B15" s="13"/>
      <c r="C15" s="4"/>
      <c r="D15" s="6" t="s">
        <v>22</v>
      </c>
      <c r="E15" s="7" t="s">
        <v>20</v>
      </c>
      <c r="F15" s="6"/>
      <c r="G15" s="6"/>
      <c r="H15" s="6"/>
      <c r="I15" s="6"/>
      <c r="J15" s="7" t="s">
        <v>27</v>
      </c>
      <c r="K15" s="4"/>
      <c r="L15" s="6" t="s">
        <v>47</v>
      </c>
      <c r="M15" s="7" t="s">
        <v>51</v>
      </c>
      <c r="N15" s="7"/>
      <c r="O15" s="7" t="s">
        <v>35</v>
      </c>
      <c r="P15" s="7" t="s">
        <v>32</v>
      </c>
      <c r="Q15" s="7" t="s">
        <v>37</v>
      </c>
    </row>
    <row r="16" spans="2:17" x14ac:dyDescent="0.25">
      <c r="B16" s="13"/>
      <c r="C16" s="4"/>
      <c r="D16" s="6" t="s">
        <v>17</v>
      </c>
      <c r="E16" s="7" t="s">
        <v>17</v>
      </c>
      <c r="F16" s="6"/>
      <c r="G16" s="6"/>
      <c r="H16" s="6"/>
      <c r="I16" s="6"/>
      <c r="J16" s="7" t="s">
        <v>17</v>
      </c>
      <c r="K16" s="4"/>
      <c r="L16" s="6" t="s">
        <v>50</v>
      </c>
      <c r="M16" s="7" t="s">
        <v>52</v>
      </c>
      <c r="N16" s="7"/>
      <c r="O16" s="7"/>
      <c r="P16" s="7" t="s">
        <v>34</v>
      </c>
      <c r="Q16" s="7" t="s">
        <v>38</v>
      </c>
    </row>
    <row r="17" spans="2:17" x14ac:dyDescent="0.25">
      <c r="B17" s="13"/>
      <c r="C17" s="4"/>
      <c r="D17" s="6" t="s">
        <v>21</v>
      </c>
      <c r="E17" s="7" t="s">
        <v>21</v>
      </c>
      <c r="F17" s="6"/>
      <c r="G17" s="6"/>
      <c r="H17" s="6"/>
      <c r="I17" s="6"/>
      <c r="J17" s="7" t="s">
        <v>21</v>
      </c>
      <c r="K17" s="4"/>
      <c r="L17" s="6" t="s">
        <v>53</v>
      </c>
      <c r="M17" s="7" t="s">
        <v>53</v>
      </c>
      <c r="N17" s="7"/>
      <c r="O17" s="7"/>
      <c r="P17" s="7"/>
      <c r="Q17" s="7" t="s">
        <v>39</v>
      </c>
    </row>
    <row r="18" spans="2:17" x14ac:dyDescent="0.25">
      <c r="B18" s="13"/>
      <c r="C18" s="4"/>
      <c r="D18" s="6" t="s">
        <v>18</v>
      </c>
      <c r="E18" s="7" t="s">
        <v>18</v>
      </c>
      <c r="F18" s="6"/>
      <c r="G18" s="6"/>
      <c r="H18" s="6"/>
      <c r="I18" s="6"/>
      <c r="J18" s="7" t="s">
        <v>18</v>
      </c>
      <c r="K18" s="4"/>
      <c r="L18" s="6" t="s">
        <v>48</v>
      </c>
      <c r="M18" s="7" t="s">
        <v>48</v>
      </c>
      <c r="N18" s="7"/>
      <c r="O18" s="7"/>
      <c r="P18" s="7"/>
      <c r="Q18" s="7"/>
    </row>
    <row r="19" spans="2:17" x14ac:dyDescent="0.25">
      <c r="B19" s="13"/>
      <c r="C19" s="5"/>
      <c r="D19" s="8" t="s">
        <v>19</v>
      </c>
      <c r="E19" s="9" t="s">
        <v>19</v>
      </c>
      <c r="F19" s="8"/>
      <c r="G19" s="8"/>
      <c r="H19" s="8"/>
      <c r="I19" s="8"/>
      <c r="J19" s="9" t="s">
        <v>19</v>
      </c>
      <c r="K19" s="5"/>
      <c r="L19" s="6" t="s">
        <v>49</v>
      </c>
      <c r="M19" s="9" t="s">
        <v>49</v>
      </c>
      <c r="N19" s="9"/>
      <c r="O19" s="9"/>
      <c r="P19" s="9"/>
      <c r="Q19" s="9"/>
    </row>
    <row r="20" spans="2:17" x14ac:dyDescent="0.25">
      <c r="B20" s="14">
        <v>0</v>
      </c>
      <c r="C20" s="20">
        <v>0</v>
      </c>
      <c r="D20" s="21">
        <v>0</v>
      </c>
      <c r="E20" s="19">
        <f t="shared" ref="E20:E26" si="0">+C20-(D20)</f>
        <v>0</v>
      </c>
      <c r="F20" s="21">
        <v>0</v>
      </c>
      <c r="G20" s="21">
        <v>0</v>
      </c>
      <c r="H20" s="21">
        <v>0</v>
      </c>
      <c r="I20" s="21">
        <v>0</v>
      </c>
      <c r="J20" s="19">
        <f t="shared" ref="J20:J26" si="1">+E20-(F20+G20+H20+I20)</f>
        <v>0</v>
      </c>
      <c r="K20" s="20">
        <v>0</v>
      </c>
      <c r="L20" s="21">
        <f>+E10</f>
        <v>100</v>
      </c>
      <c r="M20" s="19">
        <f t="shared" ref="M20:M26" si="2">+J20+K20-L20</f>
        <v>-100</v>
      </c>
      <c r="N20" s="16">
        <f>IF($Q$4="Valor presente",$L$12, $L$10)</f>
        <v>7.9741404289037643E-3</v>
      </c>
      <c r="O20" s="17">
        <f t="shared" ref="O20:O26" si="3">(1+N20)^B20</f>
        <v>1</v>
      </c>
      <c r="P20" s="17">
        <f t="shared" ref="P20:P26" si="4">1/O20</f>
        <v>1</v>
      </c>
      <c r="Q20" s="19">
        <f t="shared" ref="Q20:Q26" si="5">+M20*P20</f>
        <v>-100</v>
      </c>
    </row>
    <row r="21" spans="2:17" x14ac:dyDescent="0.25">
      <c r="B21" s="14">
        <f t="shared" ref="B21:B26" si="6">+B20+1</f>
        <v>1</v>
      </c>
      <c r="C21" s="20">
        <f>(SUM($L$20:L20)-SUM($K$20:K20))*$L$8*0</f>
        <v>0</v>
      </c>
      <c r="D21" s="21">
        <v>0</v>
      </c>
      <c r="E21" s="19">
        <f t="shared" si="0"/>
        <v>0</v>
      </c>
      <c r="F21" s="21">
        <v>0</v>
      </c>
      <c r="G21" s="21">
        <v>0</v>
      </c>
      <c r="H21" s="21">
        <v>0</v>
      </c>
      <c r="I21" s="21">
        <v>0</v>
      </c>
      <c r="J21" s="19">
        <f t="shared" si="1"/>
        <v>0</v>
      </c>
      <c r="K21" s="20">
        <v>0</v>
      </c>
      <c r="L21" s="21">
        <v>0</v>
      </c>
      <c r="M21" s="19">
        <f t="shared" si="2"/>
        <v>0</v>
      </c>
      <c r="N21" s="16">
        <f t="shared" ref="N21:N84" si="7">IF($Q$4="Valor presente",$L$12, $L$10)</f>
        <v>7.9741404289037643E-3</v>
      </c>
      <c r="O21" s="17">
        <f t="shared" si="3"/>
        <v>1.0079741404289038</v>
      </c>
      <c r="P21" s="17">
        <f t="shared" si="4"/>
        <v>0.99208894344699095</v>
      </c>
      <c r="Q21" s="19">
        <f t="shared" si="5"/>
        <v>0</v>
      </c>
    </row>
    <row r="22" spans="2:17" x14ac:dyDescent="0.25">
      <c r="B22" s="14">
        <f t="shared" si="6"/>
        <v>2</v>
      </c>
      <c r="C22" s="20">
        <f>(SUM($L$20:L21)-SUM($K$20:K21))*$L$8*0</f>
        <v>0</v>
      </c>
      <c r="D22" s="21">
        <v>0</v>
      </c>
      <c r="E22" s="19">
        <f t="shared" si="0"/>
        <v>0</v>
      </c>
      <c r="F22" s="21">
        <v>0</v>
      </c>
      <c r="G22" s="21">
        <v>0</v>
      </c>
      <c r="H22" s="21">
        <v>0</v>
      </c>
      <c r="I22" s="21">
        <v>0</v>
      </c>
      <c r="J22" s="19">
        <f t="shared" si="1"/>
        <v>0</v>
      </c>
      <c r="K22" s="20">
        <v>0</v>
      </c>
      <c r="L22" s="21">
        <v>0</v>
      </c>
      <c r="M22" s="19">
        <f t="shared" si="2"/>
        <v>0</v>
      </c>
      <c r="N22" s="16">
        <f t="shared" si="7"/>
        <v>7.9741404289037643E-3</v>
      </c>
      <c r="O22" s="17">
        <f t="shared" si="3"/>
        <v>1.0160118677733874</v>
      </c>
      <c r="P22" s="17">
        <f t="shared" si="4"/>
        <v>0.98424047170976681</v>
      </c>
      <c r="Q22" s="19">
        <f t="shared" si="5"/>
        <v>0</v>
      </c>
    </row>
    <row r="23" spans="2:17" x14ac:dyDescent="0.25">
      <c r="B23" s="14">
        <f t="shared" si="6"/>
        <v>3</v>
      </c>
      <c r="C23" s="20">
        <f>(SUM($L$20:L22)-SUM($K$20:K22))*$L$8*0</f>
        <v>0</v>
      </c>
      <c r="D23" s="21">
        <v>0</v>
      </c>
      <c r="E23" s="19">
        <f t="shared" si="0"/>
        <v>0</v>
      </c>
      <c r="F23" s="21">
        <v>0</v>
      </c>
      <c r="G23" s="21">
        <v>0</v>
      </c>
      <c r="H23" s="21">
        <v>0</v>
      </c>
      <c r="I23" s="21">
        <v>0</v>
      </c>
      <c r="J23" s="19">
        <f t="shared" si="1"/>
        <v>0</v>
      </c>
      <c r="K23" s="20">
        <v>0</v>
      </c>
      <c r="L23" s="21">
        <v>0</v>
      </c>
      <c r="M23" s="19">
        <f t="shared" si="2"/>
        <v>0</v>
      </c>
      <c r="N23" s="16">
        <f t="shared" si="7"/>
        <v>7.9741404289037643E-3</v>
      </c>
      <c r="O23" s="17">
        <f t="shared" si="3"/>
        <v>1.0241136890844451</v>
      </c>
      <c r="P23" s="17">
        <f t="shared" si="4"/>
        <v>0.97645408967631053</v>
      </c>
      <c r="Q23" s="19">
        <f t="shared" si="5"/>
        <v>0</v>
      </c>
    </row>
    <row r="24" spans="2:17" x14ac:dyDescent="0.25">
      <c r="B24" s="14">
        <f t="shared" si="6"/>
        <v>4</v>
      </c>
      <c r="C24" s="20">
        <f>(SUM($L$20:L23)-SUM($K$20:K23))*$L$8*0</f>
        <v>0</v>
      </c>
      <c r="D24" s="21">
        <v>0</v>
      </c>
      <c r="E24" s="19">
        <f t="shared" si="0"/>
        <v>0</v>
      </c>
      <c r="F24" s="21">
        <v>0</v>
      </c>
      <c r="G24" s="21">
        <v>0</v>
      </c>
      <c r="H24" s="21">
        <v>0</v>
      </c>
      <c r="I24" s="21">
        <v>0</v>
      </c>
      <c r="J24" s="19">
        <f t="shared" si="1"/>
        <v>0</v>
      </c>
      <c r="K24" s="20">
        <v>0</v>
      </c>
      <c r="L24" s="21">
        <v>0</v>
      </c>
      <c r="M24" s="19">
        <f t="shared" si="2"/>
        <v>0</v>
      </c>
      <c r="N24" s="16">
        <f t="shared" si="7"/>
        <v>7.9741404289037643E-3</v>
      </c>
      <c r="O24" s="17">
        <f t="shared" si="3"/>
        <v>1.0322801154563672</v>
      </c>
      <c r="P24" s="17">
        <f t="shared" si="4"/>
        <v>0.96872930615146424</v>
      </c>
      <c r="Q24" s="19">
        <f t="shared" si="5"/>
        <v>0</v>
      </c>
    </row>
    <row r="25" spans="2:17" x14ac:dyDescent="0.25">
      <c r="B25" s="14">
        <f t="shared" si="6"/>
        <v>5</v>
      </c>
      <c r="C25" s="20">
        <f>(SUM($L$20:L24)-SUM($K$20:K24))*$L$8*0</f>
        <v>0</v>
      </c>
      <c r="D25" s="21">
        <v>0</v>
      </c>
      <c r="E25" s="19">
        <f t="shared" si="0"/>
        <v>0</v>
      </c>
      <c r="F25" s="21">
        <v>0</v>
      </c>
      <c r="G25" s="21">
        <v>0</v>
      </c>
      <c r="H25" s="21">
        <v>0</v>
      </c>
      <c r="I25" s="21">
        <v>0</v>
      </c>
      <c r="J25" s="19">
        <f t="shared" si="1"/>
        <v>0</v>
      </c>
      <c r="K25" s="20">
        <v>0</v>
      </c>
      <c r="L25" s="21">
        <v>0</v>
      </c>
      <c r="M25" s="19">
        <f t="shared" si="2"/>
        <v>0</v>
      </c>
      <c r="N25" s="16">
        <f t="shared" si="7"/>
        <v>7.9741404289037643E-3</v>
      </c>
      <c r="O25" s="17">
        <f t="shared" si="3"/>
        <v>1.0405116620589814</v>
      </c>
      <c r="P25" s="17">
        <f t="shared" si="4"/>
        <v>0.96106563382594268</v>
      </c>
      <c r="Q25" s="19">
        <f t="shared" si="5"/>
        <v>0</v>
      </c>
    </row>
    <row r="26" spans="2:17" x14ac:dyDescent="0.25">
      <c r="B26" s="14">
        <f t="shared" si="6"/>
        <v>6</v>
      </c>
      <c r="C26" s="20">
        <f>(SUM($L$20:L25)-SUM($K$20:K25))*$L$8</f>
        <v>4.8808848170151631</v>
      </c>
      <c r="D26" s="21">
        <v>0</v>
      </c>
      <c r="E26" s="19">
        <f t="shared" si="0"/>
        <v>4.8808848170151631</v>
      </c>
      <c r="F26" s="21">
        <v>0</v>
      </c>
      <c r="G26" s="21">
        <v>0</v>
      </c>
      <c r="H26" s="21">
        <v>0</v>
      </c>
      <c r="I26" s="21">
        <v>0</v>
      </c>
      <c r="J26" s="19">
        <f t="shared" si="1"/>
        <v>4.8808848170151631</v>
      </c>
      <c r="K26" s="20">
        <v>0</v>
      </c>
      <c r="L26" s="21">
        <v>0</v>
      </c>
      <c r="M26" s="19">
        <f t="shared" si="2"/>
        <v>4.8808848170151631</v>
      </c>
      <c r="N26" s="16">
        <f t="shared" si="7"/>
        <v>7.9741404289037643E-3</v>
      </c>
      <c r="O26" s="17">
        <f t="shared" si="3"/>
        <v>1.0488088481701516</v>
      </c>
      <c r="P26" s="17">
        <f t="shared" si="4"/>
        <v>0.95346258924559224</v>
      </c>
      <c r="Q26" s="19">
        <f t="shared" si="5"/>
        <v>4.6537410754407764</v>
      </c>
    </row>
    <row r="27" spans="2:17" x14ac:dyDescent="0.25">
      <c r="B27" s="14">
        <f t="shared" ref="B27:B80" si="8">+B26+1</f>
        <v>7</v>
      </c>
      <c r="C27" s="20">
        <f>(SUM($L$20:L26)-SUM($K$20:K26))*$L$8*0</f>
        <v>0</v>
      </c>
      <c r="D27" s="21">
        <v>0</v>
      </c>
      <c r="E27" s="19">
        <f t="shared" ref="E27:E80" si="9">+C27-(D27)</f>
        <v>0</v>
      </c>
      <c r="F27" s="21">
        <v>0</v>
      </c>
      <c r="G27" s="21">
        <v>0</v>
      </c>
      <c r="H27" s="21">
        <v>0</v>
      </c>
      <c r="I27" s="21">
        <v>0</v>
      </c>
      <c r="J27" s="19">
        <f t="shared" ref="J27:J80" si="10">+E27-(F27+G27+H27+I27)</f>
        <v>0</v>
      </c>
      <c r="K27" s="20">
        <v>0</v>
      </c>
      <c r="L27" s="21">
        <v>0</v>
      </c>
      <c r="M27" s="19">
        <f t="shared" ref="M27:M80" si="11">+J27+K27-L27</f>
        <v>0</v>
      </c>
      <c r="N27" s="16">
        <f t="shared" si="7"/>
        <v>7.9741404289037643E-3</v>
      </c>
      <c r="O27" s="17">
        <f t="shared" ref="O27:O80" si="12">(1+N27)^B27</f>
        <v>1.0571721972085371</v>
      </c>
      <c r="P27" s="17">
        <f t="shared" ref="P27:P80" si="13">1/O27</f>
        <v>0.94591969278089205</v>
      </c>
      <c r="Q27" s="19">
        <f t="shared" ref="Q27:Q80" si="14">+M27*P27</f>
        <v>0</v>
      </c>
    </row>
    <row r="28" spans="2:17" x14ac:dyDescent="0.25">
      <c r="B28" s="14">
        <f t="shared" si="8"/>
        <v>8</v>
      </c>
      <c r="C28" s="20">
        <f>(SUM($L$20:L27)-SUM($K$20:K27))*$L$8*0</f>
        <v>0</v>
      </c>
      <c r="D28" s="21">
        <v>0</v>
      </c>
      <c r="E28" s="19">
        <f t="shared" si="9"/>
        <v>0</v>
      </c>
      <c r="F28" s="21">
        <v>0</v>
      </c>
      <c r="G28" s="21">
        <v>0</v>
      </c>
      <c r="H28" s="21">
        <v>0</v>
      </c>
      <c r="I28" s="21">
        <v>0</v>
      </c>
      <c r="J28" s="19">
        <f t="shared" si="10"/>
        <v>0</v>
      </c>
      <c r="K28" s="20">
        <v>0</v>
      </c>
      <c r="L28" s="21">
        <v>0</v>
      </c>
      <c r="M28" s="19">
        <f t="shared" si="11"/>
        <v>0</v>
      </c>
      <c r="N28" s="16">
        <f t="shared" si="7"/>
        <v>7.9741404289037643E-3</v>
      </c>
      <c r="O28" s="17">
        <f t="shared" si="12"/>
        <v>1.0656022367666109</v>
      </c>
      <c r="P28" s="17">
        <f t="shared" si="13"/>
        <v>0.93843646859669727</v>
      </c>
      <c r="Q28" s="19">
        <f t="shared" si="14"/>
        <v>0</v>
      </c>
    </row>
    <row r="29" spans="2:17" x14ac:dyDescent="0.25">
      <c r="B29" s="14">
        <f t="shared" si="8"/>
        <v>9</v>
      </c>
      <c r="C29" s="20">
        <f>(SUM($L$20:L28)-SUM($K$20:K28))*$L$8*0</f>
        <v>0</v>
      </c>
      <c r="D29" s="21">
        <v>0</v>
      </c>
      <c r="E29" s="19">
        <f t="shared" si="9"/>
        <v>0</v>
      </c>
      <c r="F29" s="21">
        <v>0</v>
      </c>
      <c r="G29" s="21">
        <v>0</v>
      </c>
      <c r="H29" s="21">
        <v>0</v>
      </c>
      <c r="I29" s="21">
        <v>0</v>
      </c>
      <c r="J29" s="19">
        <f t="shared" si="10"/>
        <v>0</v>
      </c>
      <c r="K29" s="20">
        <v>0</v>
      </c>
      <c r="L29" s="21">
        <v>0</v>
      </c>
      <c r="M29" s="19">
        <f t="shared" si="11"/>
        <v>0</v>
      </c>
      <c r="N29" s="16">
        <f t="shared" si="7"/>
        <v>7.9741404289037643E-3</v>
      </c>
      <c r="O29" s="17">
        <f t="shared" si="12"/>
        <v>1.0740994986439418</v>
      </c>
      <c r="P29" s="17">
        <f t="shared" si="13"/>
        <v>0.93101244462222266</v>
      </c>
      <c r="Q29" s="19">
        <f t="shared" si="14"/>
        <v>0</v>
      </c>
    </row>
    <row r="30" spans="2:17" x14ac:dyDescent="0.25">
      <c r="B30" s="14">
        <f t="shared" si="8"/>
        <v>10</v>
      </c>
      <c r="C30" s="20">
        <f>(SUM($L$20:L29)-SUM($K$20:K29))*$L$8*0</f>
        <v>0</v>
      </c>
      <c r="D30" s="21">
        <v>0</v>
      </c>
      <c r="E30" s="19">
        <f t="shared" si="9"/>
        <v>0</v>
      </c>
      <c r="F30" s="21">
        <v>0</v>
      </c>
      <c r="G30" s="21">
        <v>0</v>
      </c>
      <c r="H30" s="21">
        <v>0</v>
      </c>
      <c r="I30" s="21">
        <v>0</v>
      </c>
      <c r="J30" s="19">
        <f t="shared" si="10"/>
        <v>0</v>
      </c>
      <c r="K30" s="20">
        <v>0</v>
      </c>
      <c r="L30" s="21">
        <v>0</v>
      </c>
      <c r="M30" s="19">
        <f t="shared" si="11"/>
        <v>0</v>
      </c>
      <c r="N30" s="16">
        <f t="shared" si="7"/>
        <v>7.9741404289037643E-3</v>
      </c>
      <c r="O30" s="17">
        <f t="shared" si="12"/>
        <v>1.0826645188807438</v>
      </c>
      <c r="P30" s="17">
        <f t="shared" si="13"/>
        <v>0.92364715252126095</v>
      </c>
      <c r="Q30" s="19">
        <f t="shared" si="14"/>
        <v>0</v>
      </c>
    </row>
    <row r="31" spans="2:17" x14ac:dyDescent="0.25">
      <c r="B31" s="14">
        <f t="shared" si="8"/>
        <v>11</v>
      </c>
      <c r="C31" s="20">
        <f>(SUM($L$20:L30)-SUM($K$20:K30))*$L$8*0</f>
        <v>0</v>
      </c>
      <c r="D31" s="21">
        <v>0</v>
      </c>
      <c r="E31" s="19">
        <f t="shared" si="9"/>
        <v>0</v>
      </c>
      <c r="F31" s="21">
        <v>0</v>
      </c>
      <c r="G31" s="21">
        <v>0</v>
      </c>
      <c r="H31" s="21">
        <v>0</v>
      </c>
      <c r="I31" s="21">
        <v>0</v>
      </c>
      <c r="J31" s="19">
        <f t="shared" si="10"/>
        <v>0</v>
      </c>
      <c r="K31" s="20">
        <v>0</v>
      </c>
      <c r="L31" s="21">
        <v>0</v>
      </c>
      <c r="M31" s="19">
        <f t="shared" si="11"/>
        <v>0</v>
      </c>
      <c r="N31" s="16">
        <f t="shared" si="7"/>
        <v>7.9741404289037643E-3</v>
      </c>
      <c r="O31" s="17">
        <f t="shared" si="12"/>
        <v>1.0912978377916902</v>
      </c>
      <c r="P31" s="17">
        <f t="shared" si="13"/>
        <v>0.91634012766263961</v>
      </c>
      <c r="Q31" s="19">
        <f t="shared" si="14"/>
        <v>0</v>
      </c>
    </row>
    <row r="32" spans="2:17" x14ac:dyDescent="0.25">
      <c r="B32" s="14">
        <f t="shared" si="8"/>
        <v>12</v>
      </c>
      <c r="C32" s="20">
        <f>(SUM($L$20:L31)-SUM($K$20:K31))*$L$8</f>
        <v>4.8808848170151631</v>
      </c>
      <c r="D32" s="21">
        <v>0</v>
      </c>
      <c r="E32" s="19">
        <f t="shared" si="9"/>
        <v>4.8808848170151631</v>
      </c>
      <c r="F32" s="21">
        <v>0</v>
      </c>
      <c r="G32" s="21">
        <v>0</v>
      </c>
      <c r="H32" s="21">
        <v>0</v>
      </c>
      <c r="I32" s="21">
        <v>0</v>
      </c>
      <c r="J32" s="19">
        <f t="shared" si="10"/>
        <v>4.8808848170151631</v>
      </c>
      <c r="K32" s="20">
        <v>0</v>
      </c>
      <c r="L32" s="21">
        <v>0</v>
      </c>
      <c r="M32" s="19">
        <f t="shared" si="11"/>
        <v>4.8808848170151631</v>
      </c>
      <c r="N32" s="16">
        <f t="shared" si="7"/>
        <v>7.9741404289037643E-3</v>
      </c>
      <c r="O32" s="17">
        <f t="shared" si="12"/>
        <v>1.1000000000000003</v>
      </c>
      <c r="P32" s="17">
        <f t="shared" si="13"/>
        <v>0.90909090909090884</v>
      </c>
      <c r="Q32" s="19">
        <f t="shared" si="14"/>
        <v>4.4371680154683286</v>
      </c>
    </row>
    <row r="33" spans="2:17" x14ac:dyDescent="0.25">
      <c r="B33" s="14">
        <f t="shared" si="8"/>
        <v>13</v>
      </c>
      <c r="C33" s="20">
        <f>(SUM($L$20:L32)-SUM($K$20:K32))*$L$8*0</f>
        <v>0</v>
      </c>
      <c r="D33" s="21">
        <v>0</v>
      </c>
      <c r="E33" s="19">
        <f t="shared" si="9"/>
        <v>0</v>
      </c>
      <c r="F33" s="21">
        <v>0</v>
      </c>
      <c r="G33" s="21">
        <v>0</v>
      </c>
      <c r="H33" s="21">
        <v>0</v>
      </c>
      <c r="I33" s="21">
        <v>0</v>
      </c>
      <c r="J33" s="19">
        <f t="shared" si="10"/>
        <v>0</v>
      </c>
      <c r="K33" s="20">
        <v>0</v>
      </c>
      <c r="L33" s="21">
        <v>0</v>
      </c>
      <c r="M33" s="19">
        <f t="shared" si="11"/>
        <v>0</v>
      </c>
      <c r="N33" s="16">
        <f t="shared" si="7"/>
        <v>7.9741404289037643E-3</v>
      </c>
      <c r="O33" s="17">
        <f t="shared" si="12"/>
        <v>1.1087715544717944</v>
      </c>
      <c r="P33" s="17">
        <f t="shared" si="13"/>
        <v>0.90189903949726424</v>
      </c>
      <c r="Q33" s="19">
        <f t="shared" si="14"/>
        <v>0</v>
      </c>
    </row>
    <row r="34" spans="2:17" x14ac:dyDescent="0.25">
      <c r="B34" s="14">
        <f t="shared" si="8"/>
        <v>14</v>
      </c>
      <c r="C34" s="20">
        <f>(SUM($L$20:L33)-SUM($K$20:K33))*$L$8*0</f>
        <v>0</v>
      </c>
      <c r="D34" s="21">
        <v>0</v>
      </c>
      <c r="E34" s="19">
        <f t="shared" si="9"/>
        <v>0</v>
      </c>
      <c r="F34" s="21">
        <v>0</v>
      </c>
      <c r="G34" s="21">
        <v>0</v>
      </c>
      <c r="H34" s="21">
        <v>0</v>
      </c>
      <c r="I34" s="21">
        <v>0</v>
      </c>
      <c r="J34" s="19">
        <f t="shared" si="10"/>
        <v>0</v>
      </c>
      <c r="K34" s="20">
        <v>0</v>
      </c>
      <c r="L34" s="21">
        <v>0</v>
      </c>
      <c r="M34" s="19">
        <f t="shared" si="11"/>
        <v>0</v>
      </c>
      <c r="N34" s="16">
        <f t="shared" si="7"/>
        <v>7.9741404289037643E-3</v>
      </c>
      <c r="O34" s="17">
        <f t="shared" si="12"/>
        <v>1.1176130545507263</v>
      </c>
      <c r="P34" s="17">
        <f t="shared" si="13"/>
        <v>0.89476406519069684</v>
      </c>
      <c r="Q34" s="19">
        <f t="shared" si="14"/>
        <v>0</v>
      </c>
    </row>
    <row r="35" spans="2:17" x14ac:dyDescent="0.25">
      <c r="B35" s="14">
        <f t="shared" si="8"/>
        <v>15</v>
      </c>
      <c r="C35" s="20">
        <f>(SUM($L$20:L34)-SUM($K$20:K34))*$L$8*0</f>
        <v>0</v>
      </c>
      <c r="D35" s="21">
        <v>0</v>
      </c>
      <c r="E35" s="19">
        <f t="shared" si="9"/>
        <v>0</v>
      </c>
      <c r="F35" s="21">
        <v>0</v>
      </c>
      <c r="G35" s="21">
        <v>0</v>
      </c>
      <c r="H35" s="21">
        <v>0</v>
      </c>
      <c r="I35" s="21">
        <v>0</v>
      </c>
      <c r="J35" s="19">
        <f t="shared" si="10"/>
        <v>0</v>
      </c>
      <c r="K35" s="20">
        <v>0</v>
      </c>
      <c r="L35" s="21">
        <v>0</v>
      </c>
      <c r="M35" s="19">
        <f t="shared" si="11"/>
        <v>0</v>
      </c>
      <c r="N35" s="16">
        <f t="shared" si="7"/>
        <v>7.9741404289037643E-3</v>
      </c>
      <c r="O35" s="17">
        <f t="shared" si="12"/>
        <v>1.1265250579928898</v>
      </c>
      <c r="P35" s="17">
        <f t="shared" si="13"/>
        <v>0.88768553606937306</v>
      </c>
      <c r="Q35" s="19">
        <f t="shared" si="14"/>
        <v>0</v>
      </c>
    </row>
    <row r="36" spans="2:17" x14ac:dyDescent="0.25">
      <c r="B36" s="14">
        <f t="shared" si="8"/>
        <v>16</v>
      </c>
      <c r="C36" s="20">
        <f>(SUM($L$20:L35)-SUM($K$20:K35))*$L$8*0</f>
        <v>0</v>
      </c>
      <c r="D36" s="21">
        <v>0</v>
      </c>
      <c r="E36" s="19">
        <f t="shared" si="9"/>
        <v>0</v>
      </c>
      <c r="F36" s="21">
        <v>0</v>
      </c>
      <c r="G36" s="21">
        <v>0</v>
      </c>
      <c r="H36" s="21">
        <v>0</v>
      </c>
      <c r="I36" s="21">
        <v>0</v>
      </c>
      <c r="J36" s="19">
        <f t="shared" si="10"/>
        <v>0</v>
      </c>
      <c r="K36" s="20">
        <v>0</v>
      </c>
      <c r="L36" s="21">
        <v>0</v>
      </c>
      <c r="M36" s="19">
        <f t="shared" si="11"/>
        <v>0</v>
      </c>
      <c r="N36" s="16">
        <f t="shared" si="7"/>
        <v>7.9741404289037643E-3</v>
      </c>
      <c r="O36" s="17">
        <f t="shared" si="12"/>
        <v>1.1355081270020044</v>
      </c>
      <c r="P36" s="17">
        <f t="shared" si="13"/>
        <v>0.88066300559223987</v>
      </c>
      <c r="Q36" s="19">
        <f t="shared" si="14"/>
        <v>0</v>
      </c>
    </row>
    <row r="37" spans="2:17" x14ac:dyDescent="0.25">
      <c r="B37" s="14">
        <f t="shared" si="8"/>
        <v>17</v>
      </c>
      <c r="C37" s="20">
        <f>(SUM($L$20:L36)-SUM($K$20:K36))*$L$8*0</f>
        <v>0</v>
      </c>
      <c r="D37" s="21">
        <v>0</v>
      </c>
      <c r="E37" s="19">
        <f t="shared" si="9"/>
        <v>0</v>
      </c>
      <c r="F37" s="21">
        <v>0</v>
      </c>
      <c r="G37" s="21">
        <v>0</v>
      </c>
      <c r="H37" s="21">
        <v>0</v>
      </c>
      <c r="I37" s="21">
        <v>0</v>
      </c>
      <c r="J37" s="19">
        <f t="shared" si="10"/>
        <v>0</v>
      </c>
      <c r="K37" s="20">
        <v>0</v>
      </c>
      <c r="L37" s="21">
        <v>0</v>
      </c>
      <c r="M37" s="19">
        <f t="shared" si="11"/>
        <v>0</v>
      </c>
      <c r="N37" s="16">
        <f t="shared" si="7"/>
        <v>7.9741404289037643E-3</v>
      </c>
      <c r="O37" s="17">
        <f t="shared" si="12"/>
        <v>1.1445628282648799</v>
      </c>
      <c r="P37" s="17">
        <f t="shared" si="13"/>
        <v>0.87369603075085667</v>
      </c>
      <c r="Q37" s="19">
        <f t="shared" si="14"/>
        <v>0</v>
      </c>
    </row>
    <row r="38" spans="2:17" x14ac:dyDescent="0.25">
      <c r="B38" s="14">
        <f t="shared" si="8"/>
        <v>18</v>
      </c>
      <c r="C38" s="20">
        <f>(SUM($L$20:L37)-SUM($K$20:K37))*$L$8</f>
        <v>4.8808848170151631</v>
      </c>
      <c r="D38" s="21">
        <v>0</v>
      </c>
      <c r="E38" s="19">
        <f t="shared" si="9"/>
        <v>4.8808848170151631</v>
      </c>
      <c r="F38" s="21">
        <v>0</v>
      </c>
      <c r="G38" s="21">
        <v>0</v>
      </c>
      <c r="H38" s="21">
        <v>0</v>
      </c>
      <c r="I38" s="21">
        <v>0</v>
      </c>
      <c r="J38" s="19">
        <f t="shared" si="10"/>
        <v>4.8808848170151631</v>
      </c>
      <c r="K38" s="20">
        <v>0</v>
      </c>
      <c r="L38" s="21">
        <v>0</v>
      </c>
      <c r="M38" s="19">
        <f t="shared" si="11"/>
        <v>4.8808848170151631</v>
      </c>
      <c r="N38" s="16">
        <f t="shared" si="7"/>
        <v>7.9741404289037643E-3</v>
      </c>
      <c r="O38" s="17">
        <f t="shared" si="12"/>
        <v>1.1536897329871674</v>
      </c>
      <c r="P38" s="17">
        <f t="shared" si="13"/>
        <v>0.86678417204144709</v>
      </c>
      <c r="Q38" s="19">
        <f t="shared" si="14"/>
        <v>4.2306737049461578</v>
      </c>
    </row>
    <row r="39" spans="2:17" x14ac:dyDescent="0.25">
      <c r="B39" s="14">
        <f t="shared" si="8"/>
        <v>19</v>
      </c>
      <c r="C39" s="20">
        <f>(SUM($L$20:L38)-SUM($K$20:K38))*$L$8*0</f>
        <v>0</v>
      </c>
      <c r="D39" s="21">
        <v>0</v>
      </c>
      <c r="E39" s="19">
        <f t="shared" si="9"/>
        <v>0</v>
      </c>
      <c r="F39" s="21">
        <v>0</v>
      </c>
      <c r="G39" s="21">
        <v>0</v>
      </c>
      <c r="H39" s="21">
        <v>0</v>
      </c>
      <c r="I39" s="21">
        <v>0</v>
      </c>
      <c r="J39" s="19">
        <f t="shared" si="10"/>
        <v>0</v>
      </c>
      <c r="K39" s="20">
        <v>0</v>
      </c>
      <c r="L39" s="21">
        <v>0</v>
      </c>
      <c r="M39" s="19">
        <f t="shared" si="11"/>
        <v>0</v>
      </c>
      <c r="N39" s="16">
        <f t="shared" si="7"/>
        <v>7.9741404289037643E-3</v>
      </c>
      <c r="O39" s="17">
        <f t="shared" si="12"/>
        <v>1.1628894169293913</v>
      </c>
      <c r="P39" s="17">
        <f t="shared" si="13"/>
        <v>0.85992699343717416</v>
      </c>
      <c r="Q39" s="19">
        <f t="shared" si="14"/>
        <v>0</v>
      </c>
    </row>
    <row r="40" spans="2:17" x14ac:dyDescent="0.25">
      <c r="B40" s="14">
        <f t="shared" si="8"/>
        <v>20</v>
      </c>
      <c r="C40" s="20">
        <f>(SUM($L$20:L39)-SUM($K$20:K39))*$L$8*0</f>
        <v>0</v>
      </c>
      <c r="D40" s="21">
        <v>0</v>
      </c>
      <c r="E40" s="19">
        <f t="shared" si="9"/>
        <v>0</v>
      </c>
      <c r="F40" s="21">
        <v>0</v>
      </c>
      <c r="G40" s="21">
        <v>0</v>
      </c>
      <c r="H40" s="21">
        <v>0</v>
      </c>
      <c r="I40" s="21">
        <v>0</v>
      </c>
      <c r="J40" s="19">
        <f t="shared" si="10"/>
        <v>0</v>
      </c>
      <c r="K40" s="20">
        <v>0</v>
      </c>
      <c r="L40" s="21">
        <v>0</v>
      </c>
      <c r="M40" s="19">
        <f t="shared" si="11"/>
        <v>0</v>
      </c>
      <c r="N40" s="16">
        <f t="shared" si="7"/>
        <v>7.9741404289037643E-3</v>
      </c>
      <c r="O40" s="17">
        <f t="shared" si="12"/>
        <v>1.1721624604432723</v>
      </c>
      <c r="P40" s="17">
        <f t="shared" si="13"/>
        <v>0.85312406236063365</v>
      </c>
      <c r="Q40" s="19">
        <f t="shared" si="14"/>
        <v>0</v>
      </c>
    </row>
    <row r="41" spans="2:17" x14ac:dyDescent="0.25">
      <c r="B41" s="14">
        <f t="shared" si="8"/>
        <v>21</v>
      </c>
      <c r="C41" s="20">
        <f>(SUM($L$20:L40)-SUM($K$20:K40))*$L$8*0</f>
        <v>0</v>
      </c>
      <c r="D41" s="21">
        <v>0</v>
      </c>
      <c r="E41" s="19">
        <f t="shared" si="9"/>
        <v>0</v>
      </c>
      <c r="F41" s="21">
        <v>0</v>
      </c>
      <c r="G41" s="21">
        <v>0</v>
      </c>
      <c r="H41" s="21">
        <v>0</v>
      </c>
      <c r="I41" s="21">
        <v>0</v>
      </c>
      <c r="J41" s="19">
        <f t="shared" si="10"/>
        <v>0</v>
      </c>
      <c r="K41" s="20">
        <v>0</v>
      </c>
      <c r="L41" s="21">
        <v>0</v>
      </c>
      <c r="M41" s="19">
        <f t="shared" si="11"/>
        <v>0</v>
      </c>
      <c r="N41" s="16">
        <f t="shared" si="7"/>
        <v>7.9741404289037643E-3</v>
      </c>
      <c r="O41" s="17">
        <f t="shared" si="12"/>
        <v>1.1815094485083366</v>
      </c>
      <c r="P41" s="17">
        <f t="shared" si="13"/>
        <v>0.84637494965656557</v>
      </c>
      <c r="Q41" s="19">
        <f t="shared" si="14"/>
        <v>0</v>
      </c>
    </row>
    <row r="42" spans="2:17" x14ac:dyDescent="0.25">
      <c r="B42" s="14">
        <f t="shared" si="8"/>
        <v>22</v>
      </c>
      <c r="C42" s="20">
        <f>(SUM($L$20:L41)-SUM($K$20:K41))*$L$8*0</f>
        <v>0</v>
      </c>
      <c r="D42" s="21">
        <v>0</v>
      </c>
      <c r="E42" s="19">
        <f t="shared" si="9"/>
        <v>0</v>
      </c>
      <c r="F42" s="21">
        <v>0</v>
      </c>
      <c r="G42" s="21">
        <v>0</v>
      </c>
      <c r="H42" s="21">
        <v>0</v>
      </c>
      <c r="I42" s="21">
        <v>0</v>
      </c>
      <c r="J42" s="19">
        <f t="shared" si="10"/>
        <v>0</v>
      </c>
      <c r="K42" s="20">
        <v>0</v>
      </c>
      <c r="L42" s="21">
        <v>0</v>
      </c>
      <c r="M42" s="19">
        <f t="shared" si="11"/>
        <v>0</v>
      </c>
      <c r="N42" s="16">
        <f t="shared" si="7"/>
        <v>7.9741404289037643E-3</v>
      </c>
      <c r="O42" s="17">
        <f t="shared" si="12"/>
        <v>1.1909309707688185</v>
      </c>
      <c r="P42" s="17">
        <f t="shared" si="13"/>
        <v>0.83967922956478247</v>
      </c>
      <c r="Q42" s="19">
        <f t="shared" si="14"/>
        <v>0</v>
      </c>
    </row>
    <row r="43" spans="2:17" x14ac:dyDescent="0.25">
      <c r="B43" s="14">
        <f t="shared" si="8"/>
        <v>23</v>
      </c>
      <c r="C43" s="20">
        <f>(SUM($L$20:L42)-SUM($K$20:K42))*$L$8*0</f>
        <v>0</v>
      </c>
      <c r="D43" s="21">
        <v>0</v>
      </c>
      <c r="E43" s="19">
        <f t="shared" si="9"/>
        <v>0</v>
      </c>
      <c r="F43" s="21">
        <v>0</v>
      </c>
      <c r="G43" s="21">
        <v>0</v>
      </c>
      <c r="H43" s="21">
        <v>0</v>
      </c>
      <c r="I43" s="21">
        <v>0</v>
      </c>
      <c r="J43" s="19">
        <f t="shared" si="10"/>
        <v>0</v>
      </c>
      <c r="K43" s="20">
        <v>0</v>
      </c>
      <c r="L43" s="21">
        <v>0</v>
      </c>
      <c r="M43" s="19">
        <f t="shared" si="11"/>
        <v>0</v>
      </c>
      <c r="N43" s="16">
        <f t="shared" si="7"/>
        <v>7.9741404289037643E-3</v>
      </c>
      <c r="O43" s="17">
        <f t="shared" si="12"/>
        <v>1.2004276215708596</v>
      </c>
      <c r="P43" s="17">
        <f t="shared" si="13"/>
        <v>0.83303647969330852</v>
      </c>
      <c r="Q43" s="19">
        <f t="shared" si="14"/>
        <v>0</v>
      </c>
    </row>
    <row r="44" spans="2:17" x14ac:dyDescent="0.25">
      <c r="B44" s="14">
        <f t="shared" si="8"/>
        <v>24</v>
      </c>
      <c r="C44" s="20">
        <f>(SUM($L$20:L43)-SUM($K$20:K43))*$L$8</f>
        <v>4.8808848170151631</v>
      </c>
      <c r="D44" s="21">
        <v>0</v>
      </c>
      <c r="E44" s="19">
        <f t="shared" si="9"/>
        <v>4.8808848170151631</v>
      </c>
      <c r="F44" s="21">
        <v>0</v>
      </c>
      <c r="G44" s="21">
        <v>0</v>
      </c>
      <c r="H44" s="21">
        <v>0</v>
      </c>
      <c r="I44" s="21">
        <v>0</v>
      </c>
      <c r="J44" s="19">
        <f t="shared" si="10"/>
        <v>4.8808848170151631</v>
      </c>
      <c r="K44" s="20">
        <v>0</v>
      </c>
      <c r="L44" s="21">
        <v>0</v>
      </c>
      <c r="M44" s="19">
        <f t="shared" si="11"/>
        <v>4.8808848170151631</v>
      </c>
      <c r="N44" s="16">
        <f t="shared" si="7"/>
        <v>7.9741404289037643E-3</v>
      </c>
      <c r="O44" s="17">
        <f t="shared" si="12"/>
        <v>1.2100000000000009</v>
      </c>
      <c r="P44" s="17">
        <f t="shared" si="13"/>
        <v>0.82644628099173501</v>
      </c>
      <c r="Q44" s="19">
        <f t="shared" si="14"/>
        <v>4.0337891049712065</v>
      </c>
    </row>
    <row r="45" spans="2:17" x14ac:dyDescent="0.25">
      <c r="B45" s="14">
        <f t="shared" si="8"/>
        <v>25</v>
      </c>
      <c r="C45" s="20">
        <f>(SUM($L$20:L44)-SUM($K$20:K44))*$L$8*0</f>
        <v>0</v>
      </c>
      <c r="D45" s="21">
        <v>0</v>
      </c>
      <c r="E45" s="19">
        <f t="shared" si="9"/>
        <v>0</v>
      </c>
      <c r="F45" s="21">
        <v>0</v>
      </c>
      <c r="G45" s="21">
        <v>0</v>
      </c>
      <c r="H45" s="21">
        <v>0</v>
      </c>
      <c r="I45" s="21">
        <v>0</v>
      </c>
      <c r="J45" s="19">
        <f t="shared" si="10"/>
        <v>0</v>
      </c>
      <c r="K45" s="20">
        <v>0</v>
      </c>
      <c r="L45" s="21">
        <v>0</v>
      </c>
      <c r="M45" s="19">
        <f t="shared" si="11"/>
        <v>0</v>
      </c>
      <c r="N45" s="16">
        <f t="shared" si="7"/>
        <v>7.9741404289037643E-3</v>
      </c>
      <c r="O45" s="17">
        <f t="shared" si="12"/>
        <v>1.2196487099189743</v>
      </c>
      <c r="P45" s="17">
        <f t="shared" si="13"/>
        <v>0.81990821772478539</v>
      </c>
      <c r="Q45" s="19">
        <f t="shared" si="14"/>
        <v>0</v>
      </c>
    </row>
    <row r="46" spans="2:17" x14ac:dyDescent="0.25">
      <c r="B46" s="14">
        <f t="shared" si="8"/>
        <v>26</v>
      </c>
      <c r="C46" s="20">
        <f>(SUM($L$20:L45)-SUM($K$20:K45))*$L$8*0</f>
        <v>0</v>
      </c>
      <c r="D46" s="21">
        <v>0</v>
      </c>
      <c r="E46" s="19">
        <f t="shared" si="9"/>
        <v>0</v>
      </c>
      <c r="F46" s="21">
        <v>0</v>
      </c>
      <c r="G46" s="21">
        <v>0</v>
      </c>
      <c r="H46" s="21">
        <v>0</v>
      </c>
      <c r="I46" s="21">
        <v>0</v>
      </c>
      <c r="J46" s="19">
        <f t="shared" si="10"/>
        <v>0</v>
      </c>
      <c r="K46" s="20">
        <v>0</v>
      </c>
      <c r="L46" s="21">
        <v>0</v>
      </c>
      <c r="M46" s="19">
        <f t="shared" si="11"/>
        <v>0</v>
      </c>
      <c r="N46" s="16">
        <f t="shared" si="7"/>
        <v>7.9741404289037643E-3</v>
      </c>
      <c r="O46" s="17">
        <f t="shared" si="12"/>
        <v>1.2293743600057996</v>
      </c>
      <c r="P46" s="17">
        <f t="shared" si="13"/>
        <v>0.81342187744608774</v>
      </c>
      <c r="Q46" s="19">
        <f t="shared" si="14"/>
        <v>0</v>
      </c>
    </row>
    <row r="47" spans="2:17" x14ac:dyDescent="0.25">
      <c r="B47" s="14">
        <f t="shared" si="8"/>
        <v>27</v>
      </c>
      <c r="C47" s="20">
        <f>(SUM($L$20:L46)-SUM($K$20:K46))*$L$8*0</f>
        <v>0</v>
      </c>
      <c r="D47" s="21">
        <v>0</v>
      </c>
      <c r="E47" s="19">
        <f t="shared" si="9"/>
        <v>0</v>
      </c>
      <c r="F47" s="21">
        <v>0</v>
      </c>
      <c r="G47" s="21">
        <v>0</v>
      </c>
      <c r="H47" s="21">
        <v>0</v>
      </c>
      <c r="I47" s="21">
        <v>0</v>
      </c>
      <c r="J47" s="19">
        <f t="shared" si="10"/>
        <v>0</v>
      </c>
      <c r="K47" s="20">
        <v>0</v>
      </c>
      <c r="L47" s="21">
        <v>0</v>
      </c>
      <c r="M47" s="19">
        <f t="shared" si="11"/>
        <v>0</v>
      </c>
      <c r="N47" s="16">
        <f t="shared" si="7"/>
        <v>7.9741404289037643E-3</v>
      </c>
      <c r="O47" s="17">
        <f t="shared" si="12"/>
        <v>1.2391775637921794</v>
      </c>
      <c r="P47" s="17">
        <f t="shared" si="13"/>
        <v>0.80698685097215694</v>
      </c>
      <c r="Q47" s="19">
        <f t="shared" si="14"/>
        <v>0</v>
      </c>
    </row>
    <row r="48" spans="2:17" x14ac:dyDescent="0.25">
      <c r="B48" s="14">
        <f t="shared" si="8"/>
        <v>28</v>
      </c>
      <c r="C48" s="20">
        <f>(SUM($L$20:L47)-SUM($K$20:K47))*$L$8*0</f>
        <v>0</v>
      </c>
      <c r="D48" s="21">
        <v>0</v>
      </c>
      <c r="E48" s="19">
        <f t="shared" si="9"/>
        <v>0</v>
      </c>
      <c r="F48" s="21">
        <v>0</v>
      </c>
      <c r="G48" s="21">
        <v>0</v>
      </c>
      <c r="H48" s="21">
        <v>0</v>
      </c>
      <c r="I48" s="21">
        <v>0</v>
      </c>
      <c r="J48" s="19">
        <f t="shared" si="10"/>
        <v>0</v>
      </c>
      <c r="K48" s="20">
        <v>0</v>
      </c>
      <c r="L48" s="21">
        <v>0</v>
      </c>
      <c r="M48" s="19">
        <f t="shared" si="11"/>
        <v>0</v>
      </c>
      <c r="N48" s="16">
        <f t="shared" si="7"/>
        <v>7.9741404289037643E-3</v>
      </c>
      <c r="O48" s="17">
        <f t="shared" si="12"/>
        <v>1.2490589397022052</v>
      </c>
      <c r="P48" s="17">
        <f t="shared" si="13"/>
        <v>0.80060273235658153</v>
      </c>
      <c r="Q48" s="19">
        <f t="shared" si="14"/>
        <v>0</v>
      </c>
    </row>
    <row r="49" spans="2:17" x14ac:dyDescent="0.25">
      <c r="B49" s="14">
        <f t="shared" si="8"/>
        <v>29</v>
      </c>
      <c r="C49" s="20">
        <f>(SUM($L$20:L48)-SUM($K$20:K48))*$L$8*0</f>
        <v>0</v>
      </c>
      <c r="D49" s="21">
        <v>0</v>
      </c>
      <c r="E49" s="19">
        <f t="shared" si="9"/>
        <v>0</v>
      </c>
      <c r="F49" s="21">
        <v>0</v>
      </c>
      <c r="G49" s="21">
        <v>0</v>
      </c>
      <c r="H49" s="21">
        <v>0</v>
      </c>
      <c r="I49" s="21">
        <v>0</v>
      </c>
      <c r="J49" s="19">
        <f t="shared" si="10"/>
        <v>0</v>
      </c>
      <c r="K49" s="20">
        <v>0</v>
      </c>
      <c r="L49" s="21">
        <v>0</v>
      </c>
      <c r="M49" s="19">
        <f t="shared" si="11"/>
        <v>0</v>
      </c>
      <c r="N49" s="16">
        <f t="shared" si="7"/>
        <v>7.9741404289037643E-3</v>
      </c>
      <c r="O49" s="17">
        <f t="shared" si="12"/>
        <v>1.2590191110913682</v>
      </c>
      <c r="P49" s="17">
        <f t="shared" si="13"/>
        <v>0.79426911886441498</v>
      </c>
      <c r="Q49" s="19">
        <f t="shared" si="14"/>
        <v>0</v>
      </c>
    </row>
    <row r="50" spans="2:17" x14ac:dyDescent="0.25">
      <c r="B50" s="14">
        <f t="shared" si="8"/>
        <v>30</v>
      </c>
      <c r="C50" s="20">
        <f>(SUM($L$20:L49)-SUM($K$20:K49))*$L$8</f>
        <v>4.8808848170151631</v>
      </c>
      <c r="D50" s="21">
        <v>0</v>
      </c>
      <c r="E50" s="19">
        <f t="shared" si="9"/>
        <v>4.8808848170151631</v>
      </c>
      <c r="F50" s="21">
        <v>0</v>
      </c>
      <c r="G50" s="21">
        <v>0</v>
      </c>
      <c r="H50" s="21">
        <v>0</v>
      </c>
      <c r="I50" s="21">
        <v>0</v>
      </c>
      <c r="J50" s="19">
        <f t="shared" si="10"/>
        <v>4.8808848170151631</v>
      </c>
      <c r="K50" s="20">
        <v>0</v>
      </c>
      <c r="L50" s="21">
        <v>0</v>
      </c>
      <c r="M50" s="19">
        <f t="shared" si="11"/>
        <v>4.8808848170151631</v>
      </c>
      <c r="N50" s="16">
        <f t="shared" si="7"/>
        <v>7.9741404289037643E-3</v>
      </c>
      <c r="O50" s="17">
        <f t="shared" si="12"/>
        <v>1.2690587062858842</v>
      </c>
      <c r="P50" s="17">
        <f t="shared" si="13"/>
        <v>0.78798561094677</v>
      </c>
      <c r="Q50" s="19">
        <f t="shared" si="14"/>
        <v>3.8460670044965068</v>
      </c>
    </row>
    <row r="51" spans="2:17" x14ac:dyDescent="0.25">
      <c r="B51" s="14">
        <f t="shared" si="8"/>
        <v>31</v>
      </c>
      <c r="C51" s="20">
        <f>(SUM($L$20:L50)-SUM($K$20:K50))*$L$8*0</f>
        <v>0</v>
      </c>
      <c r="D51" s="21">
        <v>0</v>
      </c>
      <c r="E51" s="19">
        <f t="shared" si="9"/>
        <v>0</v>
      </c>
      <c r="F51" s="21">
        <v>0</v>
      </c>
      <c r="G51" s="21">
        <v>0</v>
      </c>
      <c r="H51" s="21">
        <v>0</v>
      </c>
      <c r="I51" s="21">
        <v>0</v>
      </c>
      <c r="J51" s="19">
        <f t="shared" si="10"/>
        <v>0</v>
      </c>
      <c r="K51" s="20">
        <v>0</v>
      </c>
      <c r="L51" s="21">
        <v>0</v>
      </c>
      <c r="M51" s="19">
        <f t="shared" si="11"/>
        <v>0</v>
      </c>
      <c r="N51" s="16">
        <f t="shared" si="7"/>
        <v>7.9741404289037643E-3</v>
      </c>
      <c r="O51" s="17">
        <f t="shared" si="12"/>
        <v>1.2791783586223306</v>
      </c>
      <c r="P51" s="17">
        <f t="shared" si="13"/>
        <v>0.78175181221561274</v>
      </c>
      <c r="Q51" s="19">
        <f t="shared" si="14"/>
        <v>0</v>
      </c>
    </row>
    <row r="52" spans="2:17" x14ac:dyDescent="0.25">
      <c r="B52" s="14">
        <f t="shared" si="8"/>
        <v>32</v>
      </c>
      <c r="C52" s="20">
        <f>(SUM($L$20:L51)-SUM($K$20:K51))*$L$8*0</f>
        <v>0</v>
      </c>
      <c r="D52" s="21">
        <v>0</v>
      </c>
      <c r="E52" s="19">
        <f t="shared" si="9"/>
        <v>0</v>
      </c>
      <c r="F52" s="21">
        <v>0</v>
      </c>
      <c r="G52" s="21">
        <v>0</v>
      </c>
      <c r="H52" s="21">
        <v>0</v>
      </c>
      <c r="I52" s="21">
        <v>0</v>
      </c>
      <c r="J52" s="19">
        <f t="shared" si="10"/>
        <v>0</v>
      </c>
      <c r="K52" s="20">
        <v>0</v>
      </c>
      <c r="L52" s="21">
        <v>0</v>
      </c>
      <c r="M52" s="19">
        <f t="shared" si="11"/>
        <v>0</v>
      </c>
      <c r="N52" s="16">
        <f t="shared" si="7"/>
        <v>7.9741404289037643E-3</v>
      </c>
      <c r="O52" s="17">
        <f t="shared" si="12"/>
        <v>1.2893787064876001</v>
      </c>
      <c r="P52" s="17">
        <f t="shared" si="13"/>
        <v>0.7755673294187575</v>
      </c>
      <c r="Q52" s="19">
        <f t="shared" si="14"/>
        <v>0</v>
      </c>
    </row>
    <row r="53" spans="2:17" x14ac:dyDescent="0.25">
      <c r="B53" s="14">
        <f t="shared" si="8"/>
        <v>33</v>
      </c>
      <c r="C53" s="20">
        <f>(SUM($L$20:L52)-SUM($K$20:K52))*$L$8*0</f>
        <v>0</v>
      </c>
      <c r="D53" s="21">
        <v>0</v>
      </c>
      <c r="E53" s="19">
        <f t="shared" si="9"/>
        <v>0</v>
      </c>
      <c r="F53" s="21">
        <v>0</v>
      </c>
      <c r="G53" s="21">
        <v>0</v>
      </c>
      <c r="H53" s="21">
        <v>0</v>
      </c>
      <c r="I53" s="21">
        <v>0</v>
      </c>
      <c r="J53" s="19">
        <f t="shared" si="10"/>
        <v>0</v>
      </c>
      <c r="K53" s="20">
        <v>0</v>
      </c>
      <c r="L53" s="21">
        <v>0</v>
      </c>
      <c r="M53" s="19">
        <f t="shared" si="11"/>
        <v>0</v>
      </c>
      <c r="N53" s="16">
        <f t="shared" si="7"/>
        <v>7.9741404289037643E-3</v>
      </c>
      <c r="O53" s="17">
        <f t="shared" si="12"/>
        <v>1.2996603933591706</v>
      </c>
      <c r="P53" s="17">
        <f t="shared" si="13"/>
        <v>0.76943177241505945</v>
      </c>
      <c r="Q53" s="19">
        <f t="shared" si="14"/>
        <v>0</v>
      </c>
    </row>
    <row r="54" spans="2:17" x14ac:dyDescent="0.25">
      <c r="B54" s="14">
        <f t="shared" si="8"/>
        <v>34</v>
      </c>
      <c r="C54" s="20">
        <f>(SUM($L$20:L53)-SUM($K$20:K53))*$L$8*0</f>
        <v>0</v>
      </c>
      <c r="D54" s="21">
        <v>0</v>
      </c>
      <c r="E54" s="19">
        <f t="shared" si="9"/>
        <v>0</v>
      </c>
      <c r="F54" s="21">
        <v>0</v>
      </c>
      <c r="G54" s="21">
        <v>0</v>
      </c>
      <c r="H54" s="21">
        <v>0</v>
      </c>
      <c r="I54" s="21">
        <v>0</v>
      </c>
      <c r="J54" s="19">
        <f t="shared" si="10"/>
        <v>0</v>
      </c>
      <c r="K54" s="20">
        <v>0</v>
      </c>
      <c r="L54" s="21">
        <v>0</v>
      </c>
      <c r="M54" s="19">
        <f t="shared" si="11"/>
        <v>0</v>
      </c>
      <c r="N54" s="16">
        <f t="shared" si="7"/>
        <v>7.9741404289037643E-3</v>
      </c>
      <c r="O54" s="17">
        <f t="shared" si="12"/>
        <v>1.3100240678457009</v>
      </c>
      <c r="P54" s="17">
        <f t="shared" si="13"/>
        <v>0.76334475414980196</v>
      </c>
      <c r="Q54" s="19">
        <f t="shared" si="14"/>
        <v>0</v>
      </c>
    </row>
    <row r="55" spans="2:17" x14ac:dyDescent="0.25">
      <c r="B55" s="14">
        <f t="shared" si="8"/>
        <v>35</v>
      </c>
      <c r="C55" s="20">
        <f>(SUM($L$20:L54)-SUM($K$20:K54))*$L$8*0</f>
        <v>0</v>
      </c>
      <c r="D55" s="21">
        <v>0</v>
      </c>
      <c r="E55" s="19">
        <f t="shared" si="9"/>
        <v>0</v>
      </c>
      <c r="F55" s="21">
        <v>0</v>
      </c>
      <c r="G55" s="21">
        <v>0</v>
      </c>
      <c r="H55" s="21">
        <v>0</v>
      </c>
      <c r="I55" s="21">
        <v>0</v>
      </c>
      <c r="J55" s="19">
        <f t="shared" si="10"/>
        <v>0</v>
      </c>
      <c r="K55" s="20">
        <v>0</v>
      </c>
      <c r="L55" s="21">
        <v>0</v>
      </c>
      <c r="M55" s="19">
        <f t="shared" si="11"/>
        <v>0</v>
      </c>
      <c r="N55" s="16">
        <f t="shared" si="7"/>
        <v>7.9741404289037643E-3</v>
      </c>
      <c r="O55" s="17">
        <f t="shared" si="12"/>
        <v>1.3204703837279461</v>
      </c>
      <c r="P55" s="17">
        <f t="shared" si="13"/>
        <v>0.75730589063028009</v>
      </c>
      <c r="Q55" s="19">
        <f t="shared" si="14"/>
        <v>0</v>
      </c>
    </row>
    <row r="56" spans="2:17" x14ac:dyDescent="0.25">
      <c r="B56" s="14">
        <f t="shared" si="8"/>
        <v>36</v>
      </c>
      <c r="C56" s="20">
        <f>(SUM($L$20:L55)-SUM($K$20:K55))*$L$8</f>
        <v>4.8808848170151631</v>
      </c>
      <c r="D56" s="21">
        <v>0</v>
      </c>
      <c r="E56" s="19">
        <f t="shared" si="9"/>
        <v>4.8808848170151631</v>
      </c>
      <c r="F56" s="21">
        <v>0</v>
      </c>
      <c r="G56" s="21">
        <v>0</v>
      </c>
      <c r="H56" s="21">
        <v>0</v>
      </c>
      <c r="I56" s="21">
        <v>0</v>
      </c>
      <c r="J56" s="19">
        <f t="shared" si="10"/>
        <v>4.8808848170151631</v>
      </c>
      <c r="K56" s="20">
        <v>0</v>
      </c>
      <c r="L56" s="21">
        <v>0</v>
      </c>
      <c r="M56" s="19">
        <f t="shared" si="11"/>
        <v>4.8808848170151631</v>
      </c>
      <c r="N56" s="16">
        <f t="shared" si="7"/>
        <v>7.9741404289037643E-3</v>
      </c>
      <c r="O56" s="17">
        <f t="shared" si="12"/>
        <v>1.3310000000000013</v>
      </c>
      <c r="P56" s="17">
        <f t="shared" si="13"/>
        <v>0.75131480090157698</v>
      </c>
      <c r="Q56" s="19">
        <f t="shared" si="14"/>
        <v>3.6670810045192774</v>
      </c>
    </row>
    <row r="57" spans="2:17" x14ac:dyDescent="0.25">
      <c r="B57" s="14">
        <f t="shared" si="8"/>
        <v>37</v>
      </c>
      <c r="C57" s="20">
        <f>(SUM($L$20:L56)-SUM($K$20:K56))*$L$8*0</f>
        <v>0</v>
      </c>
      <c r="D57" s="21">
        <v>0</v>
      </c>
      <c r="E57" s="19">
        <f t="shared" si="9"/>
        <v>0</v>
      </c>
      <c r="F57" s="21">
        <v>0</v>
      </c>
      <c r="G57" s="21">
        <v>0</v>
      </c>
      <c r="H57" s="21">
        <v>0</v>
      </c>
      <c r="I57" s="21">
        <v>0</v>
      </c>
      <c r="J57" s="19">
        <f t="shared" si="10"/>
        <v>0</v>
      </c>
      <c r="K57" s="20">
        <v>0</v>
      </c>
      <c r="L57" s="21">
        <v>0</v>
      </c>
      <c r="M57" s="19">
        <f t="shared" si="11"/>
        <v>0</v>
      </c>
      <c r="N57" s="16">
        <f t="shared" si="7"/>
        <v>7.9741404289037643E-3</v>
      </c>
      <c r="O57" s="17">
        <f t="shared" si="12"/>
        <v>1.3416135809108722</v>
      </c>
      <c r="P57" s="17">
        <f t="shared" si="13"/>
        <v>0.74537110702253184</v>
      </c>
      <c r="Q57" s="19">
        <f t="shared" si="14"/>
        <v>0</v>
      </c>
    </row>
    <row r="58" spans="2:17" x14ac:dyDescent="0.25">
      <c r="B58" s="14">
        <f t="shared" si="8"/>
        <v>38</v>
      </c>
      <c r="C58" s="20">
        <f>(SUM($L$20:L57)-SUM($K$20:K57))*$L$8*0</f>
        <v>0</v>
      </c>
      <c r="D58" s="21">
        <v>0</v>
      </c>
      <c r="E58" s="19">
        <f t="shared" si="9"/>
        <v>0</v>
      </c>
      <c r="F58" s="21">
        <v>0</v>
      </c>
      <c r="G58" s="21">
        <v>0</v>
      </c>
      <c r="H58" s="21">
        <v>0</v>
      </c>
      <c r="I58" s="21">
        <v>0</v>
      </c>
      <c r="J58" s="19">
        <f t="shared" si="10"/>
        <v>0</v>
      </c>
      <c r="K58" s="20">
        <v>0</v>
      </c>
      <c r="L58" s="21">
        <v>0</v>
      </c>
      <c r="M58" s="19">
        <f t="shared" si="11"/>
        <v>0</v>
      </c>
      <c r="N58" s="16">
        <f t="shared" si="7"/>
        <v>7.9741404289037643E-3</v>
      </c>
      <c r="O58" s="17">
        <f t="shared" si="12"/>
        <v>1.35231179600638</v>
      </c>
      <c r="P58" s="17">
        <f t="shared" si="13"/>
        <v>0.73947443404189772</v>
      </c>
      <c r="Q58" s="19">
        <f t="shared" si="14"/>
        <v>0</v>
      </c>
    </row>
    <row r="59" spans="2:17" x14ac:dyDescent="0.25">
      <c r="B59" s="14">
        <f t="shared" si="8"/>
        <v>39</v>
      </c>
      <c r="C59" s="20">
        <f>(SUM($L$20:L58)-SUM($K$20:K58))*$L$8*0</f>
        <v>0</v>
      </c>
      <c r="D59" s="21">
        <v>0</v>
      </c>
      <c r="E59" s="19">
        <f t="shared" si="9"/>
        <v>0</v>
      </c>
      <c r="F59" s="21">
        <v>0</v>
      </c>
      <c r="G59" s="21">
        <v>0</v>
      </c>
      <c r="H59" s="21">
        <v>0</v>
      </c>
      <c r="I59" s="21">
        <v>0</v>
      </c>
      <c r="J59" s="19">
        <f t="shared" si="10"/>
        <v>0</v>
      </c>
      <c r="K59" s="20">
        <v>0</v>
      </c>
      <c r="L59" s="21">
        <v>0</v>
      </c>
      <c r="M59" s="19">
        <f t="shared" si="11"/>
        <v>0</v>
      </c>
      <c r="N59" s="16">
        <f t="shared" si="7"/>
        <v>7.9741404289037643E-3</v>
      </c>
      <c r="O59" s="17">
        <f t="shared" si="12"/>
        <v>1.3630953201713976</v>
      </c>
      <c r="P59" s="17">
        <f t="shared" si="13"/>
        <v>0.73362440997468803</v>
      </c>
      <c r="Q59" s="19">
        <f t="shared" si="14"/>
        <v>0</v>
      </c>
    </row>
    <row r="60" spans="2:17" x14ac:dyDescent="0.25">
      <c r="B60" s="14">
        <f t="shared" si="8"/>
        <v>40</v>
      </c>
      <c r="C60" s="20">
        <f>(SUM($L$20:L59)-SUM($K$20:K59))*$L$8*0</f>
        <v>0</v>
      </c>
      <c r="D60" s="21">
        <v>0</v>
      </c>
      <c r="E60" s="19">
        <f t="shared" si="9"/>
        <v>0</v>
      </c>
      <c r="F60" s="21">
        <v>0</v>
      </c>
      <c r="G60" s="21">
        <v>0</v>
      </c>
      <c r="H60" s="21">
        <v>0</v>
      </c>
      <c r="I60" s="21">
        <v>0</v>
      </c>
      <c r="J60" s="19">
        <f t="shared" si="10"/>
        <v>0</v>
      </c>
      <c r="K60" s="20">
        <v>0</v>
      </c>
      <c r="L60" s="21">
        <v>0</v>
      </c>
      <c r="M60" s="19">
        <f t="shared" si="11"/>
        <v>0</v>
      </c>
      <c r="N60" s="16">
        <f t="shared" si="7"/>
        <v>7.9741404289037643E-3</v>
      </c>
      <c r="O60" s="17">
        <f t="shared" si="12"/>
        <v>1.3739648336724262</v>
      </c>
      <c r="P60" s="17">
        <f t="shared" si="13"/>
        <v>0.72782066577871019</v>
      </c>
      <c r="Q60" s="19">
        <f t="shared" si="14"/>
        <v>0</v>
      </c>
    </row>
    <row r="61" spans="2:17" x14ac:dyDescent="0.25">
      <c r="B61" s="14">
        <f t="shared" si="8"/>
        <v>41</v>
      </c>
      <c r="C61" s="20">
        <f>(SUM($L$20:L60)-SUM($K$20:K60))*$L$8*0</f>
        <v>0</v>
      </c>
      <c r="D61" s="21">
        <v>0</v>
      </c>
      <c r="E61" s="19">
        <f t="shared" si="9"/>
        <v>0</v>
      </c>
      <c r="F61" s="21">
        <v>0</v>
      </c>
      <c r="G61" s="21">
        <v>0</v>
      </c>
      <c r="H61" s="21">
        <v>0</v>
      </c>
      <c r="I61" s="21">
        <v>0</v>
      </c>
      <c r="J61" s="19">
        <f t="shared" si="10"/>
        <v>0</v>
      </c>
      <c r="K61" s="20">
        <v>0</v>
      </c>
      <c r="L61" s="21">
        <v>0</v>
      </c>
      <c r="M61" s="19">
        <f t="shared" si="11"/>
        <v>0</v>
      </c>
      <c r="N61" s="16">
        <f t="shared" si="7"/>
        <v>7.9741404289037643E-3</v>
      </c>
      <c r="O61" s="17">
        <f t="shared" si="12"/>
        <v>1.3849210222005055</v>
      </c>
      <c r="P61" s="17">
        <f t="shared" si="13"/>
        <v>0.72206283533128612</v>
      </c>
      <c r="Q61" s="19">
        <f t="shared" si="14"/>
        <v>0</v>
      </c>
    </row>
    <row r="62" spans="2:17" x14ac:dyDescent="0.25">
      <c r="B62" s="14">
        <f t="shared" si="8"/>
        <v>42</v>
      </c>
      <c r="C62" s="20">
        <f>(SUM($L$20:L61)-SUM($K$20:K61))*$L$8</f>
        <v>4.8808848170151631</v>
      </c>
      <c r="D62" s="21">
        <v>0</v>
      </c>
      <c r="E62" s="19">
        <f t="shared" si="9"/>
        <v>4.8808848170151631</v>
      </c>
      <c r="F62" s="21">
        <v>0</v>
      </c>
      <c r="G62" s="21">
        <v>0</v>
      </c>
      <c r="H62" s="21">
        <v>0</v>
      </c>
      <c r="I62" s="21">
        <v>0</v>
      </c>
      <c r="J62" s="19">
        <f t="shared" si="10"/>
        <v>4.8808848170151631</v>
      </c>
      <c r="K62" s="20">
        <v>0</v>
      </c>
      <c r="L62" s="21">
        <v>0</v>
      </c>
      <c r="M62" s="19">
        <f t="shared" si="11"/>
        <v>4.8808848170151631</v>
      </c>
      <c r="N62" s="16">
        <f t="shared" si="7"/>
        <v>7.9741404289037643E-3</v>
      </c>
      <c r="O62" s="17">
        <f t="shared" si="12"/>
        <v>1.3959645769144733</v>
      </c>
      <c r="P62" s="17">
        <f t="shared" si="13"/>
        <v>0.71635055540615422</v>
      </c>
      <c r="Q62" s="19">
        <f t="shared" si="14"/>
        <v>3.4964245495422777</v>
      </c>
    </row>
    <row r="63" spans="2:17" x14ac:dyDescent="0.25">
      <c r="B63" s="14">
        <f t="shared" si="8"/>
        <v>43</v>
      </c>
      <c r="C63" s="20">
        <f>(SUM($L$20:L62)-SUM($K$20:K62))*$L$8*0</f>
        <v>0</v>
      </c>
      <c r="D63" s="21">
        <v>0</v>
      </c>
      <c r="E63" s="19">
        <f t="shared" si="9"/>
        <v>0</v>
      </c>
      <c r="F63" s="21">
        <v>0</v>
      </c>
      <c r="G63" s="21">
        <v>0</v>
      </c>
      <c r="H63" s="21">
        <v>0</v>
      </c>
      <c r="I63" s="21">
        <v>0</v>
      </c>
      <c r="J63" s="19">
        <f t="shared" si="10"/>
        <v>0</v>
      </c>
      <c r="K63" s="20">
        <v>0</v>
      </c>
      <c r="L63" s="21">
        <v>0</v>
      </c>
      <c r="M63" s="19">
        <f t="shared" si="11"/>
        <v>0</v>
      </c>
      <c r="N63" s="16">
        <f t="shared" si="7"/>
        <v>7.9741404289037643E-3</v>
      </c>
      <c r="O63" s="17">
        <f t="shared" si="12"/>
        <v>1.4070961944845644</v>
      </c>
      <c r="P63" s="17">
        <f t="shared" si="13"/>
        <v>0.71068346565055673</v>
      </c>
      <c r="Q63" s="19">
        <f t="shared" si="14"/>
        <v>0</v>
      </c>
    </row>
    <row r="64" spans="2:17" x14ac:dyDescent="0.25">
      <c r="B64" s="14">
        <f t="shared" si="8"/>
        <v>44</v>
      </c>
      <c r="C64" s="20">
        <f>(SUM($L$20:L63)-SUM($K$20:K63))*$L$8*0</f>
        <v>0</v>
      </c>
      <c r="D64" s="21">
        <v>0</v>
      </c>
      <c r="E64" s="19">
        <f t="shared" si="9"/>
        <v>0</v>
      </c>
      <c r="F64" s="21">
        <v>0</v>
      </c>
      <c r="G64" s="21">
        <v>0</v>
      </c>
      <c r="H64" s="21">
        <v>0</v>
      </c>
      <c r="I64" s="21">
        <v>0</v>
      </c>
      <c r="J64" s="19">
        <f t="shared" si="10"/>
        <v>0</v>
      </c>
      <c r="K64" s="20">
        <v>0</v>
      </c>
      <c r="L64" s="21">
        <v>0</v>
      </c>
      <c r="M64" s="19">
        <f t="shared" si="11"/>
        <v>0</v>
      </c>
      <c r="N64" s="16">
        <f t="shared" si="7"/>
        <v>7.9741404289037643E-3</v>
      </c>
      <c r="O64" s="17">
        <f t="shared" si="12"/>
        <v>1.4183165771363606</v>
      </c>
      <c r="P64" s="17">
        <f t="shared" si="13"/>
        <v>0.70506120856250654</v>
      </c>
      <c r="Q64" s="19">
        <f t="shared" si="14"/>
        <v>0</v>
      </c>
    </row>
    <row r="65" spans="2:17" x14ac:dyDescent="0.25">
      <c r="B65" s="14">
        <f t="shared" si="8"/>
        <v>45</v>
      </c>
      <c r="C65" s="20">
        <f>(SUM($L$20:L64)-SUM($K$20:K64))*$L$8*0</f>
        <v>0</v>
      </c>
      <c r="D65" s="21">
        <v>0</v>
      </c>
      <c r="E65" s="19">
        <f t="shared" si="9"/>
        <v>0</v>
      </c>
      <c r="F65" s="21">
        <v>0</v>
      </c>
      <c r="G65" s="21">
        <v>0</v>
      </c>
      <c r="H65" s="21">
        <v>0</v>
      </c>
      <c r="I65" s="21">
        <v>0</v>
      </c>
      <c r="J65" s="19">
        <f t="shared" si="10"/>
        <v>0</v>
      </c>
      <c r="K65" s="20">
        <v>0</v>
      </c>
      <c r="L65" s="21">
        <v>0</v>
      </c>
      <c r="M65" s="19">
        <f t="shared" si="11"/>
        <v>0</v>
      </c>
      <c r="N65" s="16">
        <f t="shared" si="7"/>
        <v>7.9741404289037643E-3</v>
      </c>
      <c r="O65" s="17">
        <f t="shared" si="12"/>
        <v>1.429626432695088</v>
      </c>
      <c r="P65" s="17">
        <f t="shared" si="13"/>
        <v>0.69948342946823572</v>
      </c>
      <c r="Q65" s="19">
        <f t="shared" si="14"/>
        <v>0</v>
      </c>
    </row>
    <row r="66" spans="2:17" x14ac:dyDescent="0.25">
      <c r="B66" s="14">
        <f t="shared" si="8"/>
        <v>46</v>
      </c>
      <c r="C66" s="20">
        <f>(SUM($L$20:L65)-SUM($K$20:K65))*$L$8*0</f>
        <v>0</v>
      </c>
      <c r="D66" s="21">
        <v>0</v>
      </c>
      <c r="E66" s="19">
        <f t="shared" si="9"/>
        <v>0</v>
      </c>
      <c r="F66" s="21">
        <v>0</v>
      </c>
      <c r="G66" s="21">
        <v>0</v>
      </c>
      <c r="H66" s="21">
        <v>0</v>
      </c>
      <c r="I66" s="21">
        <v>0</v>
      </c>
      <c r="J66" s="19">
        <f t="shared" si="10"/>
        <v>0</v>
      </c>
      <c r="K66" s="20">
        <v>0</v>
      </c>
      <c r="L66" s="21">
        <v>0</v>
      </c>
      <c r="M66" s="19">
        <f t="shared" si="11"/>
        <v>0</v>
      </c>
      <c r="N66" s="16">
        <f t="shared" si="7"/>
        <v>7.9741404289037643E-3</v>
      </c>
      <c r="O66" s="17">
        <f t="shared" si="12"/>
        <v>1.4410264746302712</v>
      </c>
      <c r="P66" s="17">
        <f t="shared" si="13"/>
        <v>0.69394977649981981</v>
      </c>
      <c r="Q66" s="19">
        <f t="shared" si="14"/>
        <v>0</v>
      </c>
    </row>
    <row r="67" spans="2:17" x14ac:dyDescent="0.25">
      <c r="B67" s="14">
        <f t="shared" si="8"/>
        <v>47</v>
      </c>
      <c r="C67" s="20">
        <f>(SUM($L$20:L66)-SUM($K$20:K66))*$L$8*0</f>
        <v>0</v>
      </c>
      <c r="D67" s="21">
        <v>0</v>
      </c>
      <c r="E67" s="19">
        <f t="shared" si="9"/>
        <v>0</v>
      </c>
      <c r="F67" s="21">
        <v>0</v>
      </c>
      <c r="G67" s="21">
        <v>0</v>
      </c>
      <c r="H67" s="21">
        <v>0</v>
      </c>
      <c r="I67" s="21">
        <v>0</v>
      </c>
      <c r="J67" s="19">
        <f t="shared" si="10"/>
        <v>0</v>
      </c>
      <c r="K67" s="20">
        <v>0</v>
      </c>
      <c r="L67" s="21">
        <v>0</v>
      </c>
      <c r="M67" s="19">
        <f t="shared" si="11"/>
        <v>0</v>
      </c>
      <c r="N67" s="16">
        <f t="shared" si="7"/>
        <v>7.9741404289037643E-3</v>
      </c>
      <c r="O67" s="17">
        <f t="shared" si="12"/>
        <v>1.4525174221007411</v>
      </c>
      <c r="P67" s="17">
        <f t="shared" si="13"/>
        <v>0.68845990057298179</v>
      </c>
      <c r="Q67" s="19">
        <f t="shared" si="14"/>
        <v>0</v>
      </c>
    </row>
    <row r="68" spans="2:17" x14ac:dyDescent="0.25">
      <c r="B68" s="14">
        <f t="shared" si="8"/>
        <v>48</v>
      </c>
      <c r="C68" s="20">
        <f>(SUM($L$20:L67)-SUM($K$20:K67))*$L$8</f>
        <v>4.8808848170151631</v>
      </c>
      <c r="D68" s="21">
        <v>0</v>
      </c>
      <c r="E68" s="19">
        <f t="shared" si="9"/>
        <v>4.8808848170151631</v>
      </c>
      <c r="F68" s="21">
        <v>0</v>
      </c>
      <c r="G68" s="21">
        <v>0</v>
      </c>
      <c r="H68" s="21">
        <v>0</v>
      </c>
      <c r="I68" s="21">
        <v>0</v>
      </c>
      <c r="J68" s="19">
        <f t="shared" si="10"/>
        <v>4.8808848170151631</v>
      </c>
      <c r="K68" s="20">
        <v>0</v>
      </c>
      <c r="L68" s="21">
        <v>0</v>
      </c>
      <c r="M68" s="19">
        <f t="shared" si="11"/>
        <v>4.8808848170151631</v>
      </c>
      <c r="N68" s="16">
        <f t="shared" si="7"/>
        <v>7.9741404289037643E-3</v>
      </c>
      <c r="O68" s="17">
        <f t="shared" si="12"/>
        <v>1.464100000000002</v>
      </c>
      <c r="P68" s="17">
        <f t="shared" si="13"/>
        <v>0.68301345536506974</v>
      </c>
      <c r="Q68" s="19">
        <f t="shared" si="14"/>
        <v>3.3337100041084327</v>
      </c>
    </row>
    <row r="69" spans="2:17" x14ac:dyDescent="0.25">
      <c r="B69" s="14">
        <f t="shared" si="8"/>
        <v>49</v>
      </c>
      <c r="C69" s="20">
        <f>(SUM($L$20:L68)-SUM($K$20:K68))*$L$8*0</f>
        <v>0</v>
      </c>
      <c r="D69" s="21">
        <v>0</v>
      </c>
      <c r="E69" s="19">
        <f t="shared" si="9"/>
        <v>0</v>
      </c>
      <c r="F69" s="21">
        <v>0</v>
      </c>
      <c r="G69" s="21">
        <v>0</v>
      </c>
      <c r="H69" s="21">
        <v>0</v>
      </c>
      <c r="I69" s="21">
        <v>0</v>
      </c>
      <c r="J69" s="19">
        <f t="shared" si="10"/>
        <v>0</v>
      </c>
      <c r="K69" s="20">
        <v>0</v>
      </c>
      <c r="L69" s="21">
        <v>0</v>
      </c>
      <c r="M69" s="19">
        <f t="shared" si="11"/>
        <v>0</v>
      </c>
      <c r="N69" s="16">
        <f t="shared" si="7"/>
        <v>7.9741404289037643E-3</v>
      </c>
      <c r="O69" s="17">
        <f t="shared" si="12"/>
        <v>1.4757749390019601</v>
      </c>
      <c r="P69" s="17">
        <f t="shared" si="13"/>
        <v>0.67761009729321053</v>
      </c>
      <c r="Q69" s="19">
        <f t="shared" si="14"/>
        <v>0</v>
      </c>
    </row>
    <row r="70" spans="2:17" x14ac:dyDescent="0.25">
      <c r="B70" s="14">
        <f t="shared" si="8"/>
        <v>50</v>
      </c>
      <c r="C70" s="20">
        <f>(SUM($L$20:L69)-SUM($K$20:K69))*$L$8*0</f>
        <v>0</v>
      </c>
      <c r="D70" s="21">
        <v>0</v>
      </c>
      <c r="E70" s="19">
        <f t="shared" si="9"/>
        <v>0</v>
      </c>
      <c r="F70" s="21">
        <v>0</v>
      </c>
      <c r="G70" s="21">
        <v>0</v>
      </c>
      <c r="H70" s="21">
        <v>0</v>
      </c>
      <c r="I70" s="21">
        <v>0</v>
      </c>
      <c r="J70" s="19">
        <f t="shared" si="10"/>
        <v>0</v>
      </c>
      <c r="K70" s="20">
        <v>0</v>
      </c>
      <c r="L70" s="21">
        <v>0</v>
      </c>
      <c r="M70" s="19">
        <f t="shared" si="11"/>
        <v>0</v>
      </c>
      <c r="N70" s="16">
        <f t="shared" si="7"/>
        <v>7.9741404289037643E-3</v>
      </c>
      <c r="O70" s="17">
        <f t="shared" si="12"/>
        <v>1.4875429756070186</v>
      </c>
      <c r="P70" s="17">
        <f t="shared" si="13"/>
        <v>0.67224948549263397</v>
      </c>
      <c r="Q70" s="19">
        <f t="shared" si="14"/>
        <v>0</v>
      </c>
    </row>
    <row r="71" spans="2:17" x14ac:dyDescent="0.25">
      <c r="B71" s="14">
        <f t="shared" si="8"/>
        <v>51</v>
      </c>
      <c r="C71" s="20">
        <f>(SUM($L$20:L70)-SUM($K$20:K70))*$L$8*0</f>
        <v>0</v>
      </c>
      <c r="D71" s="21">
        <v>0</v>
      </c>
      <c r="E71" s="19">
        <f t="shared" si="9"/>
        <v>0</v>
      </c>
      <c r="F71" s="21">
        <v>0</v>
      </c>
      <c r="G71" s="21">
        <v>0</v>
      </c>
      <c r="H71" s="21">
        <v>0</v>
      </c>
      <c r="I71" s="21">
        <v>0</v>
      </c>
      <c r="J71" s="19">
        <f t="shared" si="10"/>
        <v>0</v>
      </c>
      <c r="K71" s="20">
        <v>0</v>
      </c>
      <c r="L71" s="21">
        <v>0</v>
      </c>
      <c r="M71" s="19">
        <f t="shared" si="11"/>
        <v>0</v>
      </c>
      <c r="N71" s="16">
        <f t="shared" si="7"/>
        <v>7.9741404289037643E-3</v>
      </c>
      <c r="O71" s="17">
        <f t="shared" si="12"/>
        <v>1.4994048521885381</v>
      </c>
      <c r="P71" s="17">
        <f t="shared" si="13"/>
        <v>0.66693128179517058</v>
      </c>
      <c r="Q71" s="19">
        <f t="shared" si="14"/>
        <v>0</v>
      </c>
    </row>
    <row r="72" spans="2:17" x14ac:dyDescent="0.25">
      <c r="B72" s="14">
        <f t="shared" si="8"/>
        <v>52</v>
      </c>
      <c r="C72" s="20">
        <f>(SUM($L$20:L71)-SUM($K$20:K71))*$L$8*0</f>
        <v>0</v>
      </c>
      <c r="D72" s="21">
        <v>0</v>
      </c>
      <c r="E72" s="19">
        <f t="shared" si="9"/>
        <v>0</v>
      </c>
      <c r="F72" s="21">
        <v>0</v>
      </c>
      <c r="G72" s="21">
        <v>0</v>
      </c>
      <c r="H72" s="21">
        <v>0</v>
      </c>
      <c r="I72" s="21">
        <v>0</v>
      </c>
      <c r="J72" s="19">
        <f t="shared" si="10"/>
        <v>0</v>
      </c>
      <c r="K72" s="20">
        <v>0</v>
      </c>
      <c r="L72" s="21">
        <v>0</v>
      </c>
      <c r="M72" s="19">
        <f t="shared" si="11"/>
        <v>0</v>
      </c>
      <c r="N72" s="16">
        <f t="shared" si="7"/>
        <v>7.9741404289037643E-3</v>
      </c>
      <c r="O72" s="17">
        <f t="shared" si="12"/>
        <v>1.5113613170396691</v>
      </c>
      <c r="P72" s="17">
        <f t="shared" si="13"/>
        <v>0.66165515070791814</v>
      </c>
      <c r="Q72" s="19">
        <f t="shared" si="14"/>
        <v>0</v>
      </c>
    </row>
    <row r="73" spans="2:17" x14ac:dyDescent="0.25">
      <c r="B73" s="14">
        <f t="shared" si="8"/>
        <v>53</v>
      </c>
      <c r="C73" s="20">
        <f>(SUM($L$20:L72)-SUM($K$20:K72))*$L$8*0</f>
        <v>0</v>
      </c>
      <c r="D73" s="21">
        <v>0</v>
      </c>
      <c r="E73" s="19">
        <f t="shared" si="9"/>
        <v>0</v>
      </c>
      <c r="F73" s="21">
        <v>0</v>
      </c>
      <c r="G73" s="21">
        <v>0</v>
      </c>
      <c r="H73" s="21">
        <v>0</v>
      </c>
      <c r="I73" s="21">
        <v>0</v>
      </c>
      <c r="J73" s="19">
        <f t="shared" si="10"/>
        <v>0</v>
      </c>
      <c r="K73" s="20">
        <v>0</v>
      </c>
      <c r="L73" s="21">
        <v>0</v>
      </c>
      <c r="M73" s="19">
        <f t="shared" si="11"/>
        <v>0</v>
      </c>
      <c r="N73" s="16">
        <f t="shared" si="7"/>
        <v>7.9741404289037643E-3</v>
      </c>
      <c r="O73" s="17">
        <f t="shared" si="12"/>
        <v>1.5234131244205569</v>
      </c>
      <c r="P73" s="17">
        <f t="shared" si="13"/>
        <v>0.65642075939207789</v>
      </c>
      <c r="Q73" s="19">
        <f t="shared" si="14"/>
        <v>0</v>
      </c>
    </row>
    <row r="74" spans="2:17" x14ac:dyDescent="0.25">
      <c r="B74" s="14">
        <f t="shared" si="8"/>
        <v>54</v>
      </c>
      <c r="C74" s="20">
        <f>(SUM($L$20:L73)-SUM($K$20:K73))*$L$8</f>
        <v>4.8808848170151631</v>
      </c>
      <c r="D74" s="21">
        <v>0</v>
      </c>
      <c r="E74" s="19">
        <f t="shared" si="9"/>
        <v>4.8808848170151631</v>
      </c>
      <c r="F74" s="21">
        <v>0</v>
      </c>
      <c r="G74" s="21">
        <v>0</v>
      </c>
      <c r="H74" s="21">
        <v>0</v>
      </c>
      <c r="I74" s="21">
        <v>0</v>
      </c>
      <c r="J74" s="19">
        <f t="shared" si="10"/>
        <v>4.8808848170151631</v>
      </c>
      <c r="K74" s="20">
        <v>0</v>
      </c>
      <c r="L74" s="21">
        <v>0</v>
      </c>
      <c r="M74" s="19">
        <f t="shared" si="11"/>
        <v>4.8808848170151631</v>
      </c>
      <c r="N74" s="16">
        <f t="shared" si="7"/>
        <v>7.9741404289037643E-3</v>
      </c>
      <c r="O74" s="17">
        <f t="shared" si="12"/>
        <v>1.535561034605921</v>
      </c>
      <c r="P74" s="17">
        <f t="shared" si="13"/>
        <v>0.65122777764195816</v>
      </c>
      <c r="Q74" s="19">
        <f t="shared" si="14"/>
        <v>3.1785677723111601</v>
      </c>
    </row>
    <row r="75" spans="2:17" x14ac:dyDescent="0.25">
      <c r="B75" s="14">
        <f t="shared" si="8"/>
        <v>55</v>
      </c>
      <c r="C75" s="20">
        <f>(SUM($L$20:L74)-SUM($K$20:K74))*$L$8*0</f>
        <v>0</v>
      </c>
      <c r="D75" s="21">
        <v>0</v>
      </c>
      <c r="E75" s="19">
        <f t="shared" si="9"/>
        <v>0</v>
      </c>
      <c r="F75" s="21">
        <v>0</v>
      </c>
      <c r="G75" s="21">
        <v>0</v>
      </c>
      <c r="H75" s="21">
        <v>0</v>
      </c>
      <c r="I75" s="21">
        <v>0</v>
      </c>
      <c r="J75" s="19">
        <f t="shared" si="10"/>
        <v>0</v>
      </c>
      <c r="K75" s="20">
        <v>0</v>
      </c>
      <c r="L75" s="21">
        <v>0</v>
      </c>
      <c r="M75" s="19">
        <f t="shared" si="11"/>
        <v>0</v>
      </c>
      <c r="N75" s="16">
        <f t="shared" si="7"/>
        <v>7.9741404289037643E-3</v>
      </c>
      <c r="O75" s="17">
        <f t="shared" si="12"/>
        <v>1.5478058139330213</v>
      </c>
      <c r="P75" s="17">
        <f t="shared" si="13"/>
        <v>0.64607587786414233</v>
      </c>
      <c r="Q75" s="19">
        <f t="shared" si="14"/>
        <v>0</v>
      </c>
    </row>
    <row r="76" spans="2:17" x14ac:dyDescent="0.25">
      <c r="B76" s="14">
        <f t="shared" si="8"/>
        <v>56</v>
      </c>
      <c r="C76" s="20">
        <f>(SUM($L$20:L75)-SUM($K$20:K75))*$L$8*0</f>
        <v>0</v>
      </c>
      <c r="D76" s="21">
        <v>0</v>
      </c>
      <c r="E76" s="19">
        <f t="shared" si="9"/>
        <v>0</v>
      </c>
      <c r="F76" s="21">
        <v>0</v>
      </c>
      <c r="G76" s="21">
        <v>0</v>
      </c>
      <c r="H76" s="21">
        <v>0</v>
      </c>
      <c r="I76" s="21">
        <v>0</v>
      </c>
      <c r="J76" s="19">
        <f t="shared" si="10"/>
        <v>0</v>
      </c>
      <c r="K76" s="20">
        <v>0</v>
      </c>
      <c r="L76" s="21">
        <v>0</v>
      </c>
      <c r="M76" s="19">
        <f t="shared" si="11"/>
        <v>0</v>
      </c>
      <c r="N76" s="16">
        <f t="shared" si="7"/>
        <v>7.9741404289037643E-3</v>
      </c>
      <c r="O76" s="17">
        <f t="shared" si="12"/>
        <v>1.5601482348499973</v>
      </c>
      <c r="P76" s="17">
        <f t="shared" si="13"/>
        <v>0.64096473505682394</v>
      </c>
      <c r="Q76" s="19">
        <f t="shared" si="14"/>
        <v>0</v>
      </c>
    </row>
    <row r="77" spans="2:17" x14ac:dyDescent="0.25">
      <c r="B77" s="14">
        <f t="shared" si="8"/>
        <v>57</v>
      </c>
      <c r="C77" s="20">
        <f>(SUM($L$20:L76)-SUM($K$20:K76))*$L$8*0</f>
        <v>0</v>
      </c>
      <c r="D77" s="21">
        <v>0</v>
      </c>
      <c r="E77" s="19">
        <f t="shared" si="9"/>
        <v>0</v>
      </c>
      <c r="F77" s="21">
        <v>0</v>
      </c>
      <c r="G77" s="21">
        <v>0</v>
      </c>
      <c r="H77" s="21">
        <v>0</v>
      </c>
      <c r="I77" s="21">
        <v>0</v>
      </c>
      <c r="J77" s="19">
        <f t="shared" si="10"/>
        <v>0</v>
      </c>
      <c r="K77" s="20">
        <v>0</v>
      </c>
      <c r="L77" s="21">
        <v>0</v>
      </c>
      <c r="M77" s="19">
        <f t="shared" si="11"/>
        <v>0</v>
      </c>
      <c r="N77" s="16">
        <f t="shared" si="7"/>
        <v>7.9741404289037643E-3</v>
      </c>
      <c r="O77" s="17">
        <f t="shared" si="12"/>
        <v>1.5725890759645973</v>
      </c>
      <c r="P77" s="17">
        <f t="shared" si="13"/>
        <v>0.63589402678930496</v>
      </c>
      <c r="Q77" s="19">
        <f t="shared" si="14"/>
        <v>0</v>
      </c>
    </row>
    <row r="78" spans="2:17" x14ac:dyDescent="0.25">
      <c r="B78" s="14">
        <f t="shared" si="8"/>
        <v>58</v>
      </c>
      <c r="C78" s="20">
        <f>(SUM($L$20:L77)-SUM($K$20:K77))*$L$8*0</f>
        <v>0</v>
      </c>
      <c r="D78" s="21">
        <v>0</v>
      </c>
      <c r="E78" s="19">
        <f t="shared" si="9"/>
        <v>0</v>
      </c>
      <c r="F78" s="21">
        <v>0</v>
      </c>
      <c r="G78" s="21">
        <v>0</v>
      </c>
      <c r="H78" s="21">
        <v>0</v>
      </c>
      <c r="I78" s="21">
        <v>0</v>
      </c>
      <c r="J78" s="19">
        <f t="shared" si="10"/>
        <v>0</v>
      </c>
      <c r="K78" s="20">
        <v>0</v>
      </c>
      <c r="L78" s="21">
        <v>0</v>
      </c>
      <c r="M78" s="19">
        <f t="shared" si="11"/>
        <v>0</v>
      </c>
      <c r="N78" s="16">
        <f t="shared" si="7"/>
        <v>7.9741404289037643E-3</v>
      </c>
      <c r="O78" s="17">
        <f t="shared" si="12"/>
        <v>1.585129122093299</v>
      </c>
      <c r="P78" s="17">
        <f t="shared" si="13"/>
        <v>0.63086343318165417</v>
      </c>
      <c r="Q78" s="19">
        <f t="shared" si="14"/>
        <v>0</v>
      </c>
    </row>
    <row r="79" spans="2:17" x14ac:dyDescent="0.25">
      <c r="B79" s="14">
        <f t="shared" si="8"/>
        <v>59</v>
      </c>
      <c r="C79" s="20">
        <f>(SUM($L$20:L78)-SUM($K$20:K78))*$L$8*0</f>
        <v>0</v>
      </c>
      <c r="D79" s="21">
        <v>0</v>
      </c>
      <c r="E79" s="19">
        <f t="shared" si="9"/>
        <v>0</v>
      </c>
      <c r="F79" s="21">
        <v>0</v>
      </c>
      <c r="G79" s="21">
        <v>0</v>
      </c>
      <c r="H79" s="21">
        <v>0</v>
      </c>
      <c r="I79" s="21">
        <v>0</v>
      </c>
      <c r="J79" s="19">
        <f t="shared" si="10"/>
        <v>0</v>
      </c>
      <c r="K79" s="20">
        <v>0</v>
      </c>
      <c r="L79" s="21">
        <v>0</v>
      </c>
      <c r="M79" s="19">
        <f t="shared" si="11"/>
        <v>0</v>
      </c>
      <c r="N79" s="16">
        <f t="shared" si="7"/>
        <v>7.9741404289037643E-3</v>
      </c>
      <c r="O79" s="17">
        <f t="shared" si="12"/>
        <v>1.5977691643108158</v>
      </c>
      <c r="P79" s="17">
        <f t="shared" si="13"/>
        <v>0.62587263688452865</v>
      </c>
      <c r="Q79" s="19">
        <f t="shared" si="14"/>
        <v>0</v>
      </c>
    </row>
    <row r="80" spans="2:17" x14ac:dyDescent="0.25">
      <c r="B80" s="14">
        <f t="shared" si="8"/>
        <v>60</v>
      </c>
      <c r="C80" s="20">
        <f>(SUM($L$20:L79)-SUM($K$20:K79))*$L$8</f>
        <v>4.8808848170151631</v>
      </c>
      <c r="D80" s="21">
        <v>0</v>
      </c>
      <c r="E80" s="19">
        <f t="shared" si="9"/>
        <v>4.8808848170151631</v>
      </c>
      <c r="F80" s="21">
        <v>0</v>
      </c>
      <c r="G80" s="21">
        <v>0</v>
      </c>
      <c r="H80" s="21">
        <v>0</v>
      </c>
      <c r="I80" s="21">
        <v>0</v>
      </c>
      <c r="J80" s="19">
        <f t="shared" si="10"/>
        <v>4.8808848170151631</v>
      </c>
      <c r="K80" s="20">
        <f>+$E$10/4</f>
        <v>25</v>
      </c>
      <c r="L80" s="21">
        <v>0</v>
      </c>
      <c r="M80" s="19">
        <f t="shared" si="11"/>
        <v>29.880884817015165</v>
      </c>
      <c r="N80" s="16">
        <f t="shared" si="7"/>
        <v>7.9741404289037643E-3</v>
      </c>
      <c r="O80" s="17">
        <f t="shared" si="12"/>
        <v>1.6105100000000026</v>
      </c>
      <c r="P80" s="17">
        <f t="shared" si="13"/>
        <v>0.62092132305915415</v>
      </c>
      <c r="Q80" s="19">
        <f t="shared" si="14"/>
        <v>18.553678534759246</v>
      </c>
    </row>
    <row r="81" spans="2:17" x14ac:dyDescent="0.25">
      <c r="B81" s="14">
        <f t="shared" ref="B81:B86" si="15">+B80+1</f>
        <v>61</v>
      </c>
      <c r="C81" s="20">
        <f>(SUM($L$20:L80)-SUM($K$20:K80))*$L$8*0</f>
        <v>0</v>
      </c>
      <c r="D81" s="21">
        <v>0</v>
      </c>
      <c r="E81" s="19">
        <f t="shared" ref="E81:E86" si="16">+C81-(D81)</f>
        <v>0</v>
      </c>
      <c r="F81" s="21">
        <v>0</v>
      </c>
      <c r="G81" s="21">
        <v>0</v>
      </c>
      <c r="H81" s="21">
        <v>0</v>
      </c>
      <c r="I81" s="21">
        <v>0</v>
      </c>
      <c r="J81" s="19">
        <f t="shared" ref="J81:J86" si="17">+E81-(F81+G81+H81+I81)</f>
        <v>0</v>
      </c>
      <c r="K81" s="20">
        <v>0</v>
      </c>
      <c r="L81" s="21">
        <v>0</v>
      </c>
      <c r="M81" s="19">
        <f t="shared" ref="M81:M86" si="18">+J81+K81-L81</f>
        <v>0</v>
      </c>
      <c r="N81" s="16">
        <f t="shared" si="7"/>
        <v>7.9741404289037643E-3</v>
      </c>
      <c r="O81" s="17">
        <f t="shared" ref="O81:O86" si="19">(1+N81)^B81</f>
        <v>1.6233524329021565</v>
      </c>
      <c r="P81" s="17">
        <f t="shared" ref="P81:P86" si="20">1/O81</f>
        <v>0.61600917935746402</v>
      </c>
      <c r="Q81" s="19">
        <f t="shared" ref="Q81:Q86" si="21">+M81*P81</f>
        <v>0</v>
      </c>
    </row>
    <row r="82" spans="2:17" x14ac:dyDescent="0.25">
      <c r="B82" s="14">
        <f t="shared" si="15"/>
        <v>62</v>
      </c>
      <c r="C82" s="20">
        <f>(SUM($L$20:L81)-SUM($K$20:K81))*$L$8*0</f>
        <v>0</v>
      </c>
      <c r="D82" s="21">
        <v>0</v>
      </c>
      <c r="E82" s="19">
        <f t="shared" si="16"/>
        <v>0</v>
      </c>
      <c r="F82" s="21">
        <v>0</v>
      </c>
      <c r="G82" s="21">
        <v>0</v>
      </c>
      <c r="H82" s="21">
        <v>0</v>
      </c>
      <c r="I82" s="21">
        <v>0</v>
      </c>
      <c r="J82" s="19">
        <f t="shared" si="17"/>
        <v>0</v>
      </c>
      <c r="K82" s="20">
        <v>0</v>
      </c>
      <c r="L82" s="21">
        <v>0</v>
      </c>
      <c r="M82" s="19">
        <f t="shared" si="18"/>
        <v>0</v>
      </c>
      <c r="N82" s="16">
        <f t="shared" si="7"/>
        <v>7.9741404289037643E-3</v>
      </c>
      <c r="O82" s="17">
        <f t="shared" si="19"/>
        <v>1.6362972731677206</v>
      </c>
      <c r="P82" s="17">
        <f t="shared" si="20"/>
        <v>0.61113589590239448</v>
      </c>
      <c r="Q82" s="19">
        <f t="shared" si="21"/>
        <v>0</v>
      </c>
    </row>
    <row r="83" spans="2:17" x14ac:dyDescent="0.25">
      <c r="B83" s="14">
        <f t="shared" si="15"/>
        <v>63</v>
      </c>
      <c r="C83" s="20">
        <f>(SUM($L$20:L82)-SUM($K$20:K82))*$L$8*0</f>
        <v>0</v>
      </c>
      <c r="D83" s="21">
        <v>0</v>
      </c>
      <c r="E83" s="19">
        <f t="shared" si="16"/>
        <v>0</v>
      </c>
      <c r="F83" s="21">
        <v>0</v>
      </c>
      <c r="G83" s="21">
        <v>0</v>
      </c>
      <c r="H83" s="21">
        <v>0</v>
      </c>
      <c r="I83" s="21">
        <v>0</v>
      </c>
      <c r="J83" s="19">
        <f t="shared" si="17"/>
        <v>0</v>
      </c>
      <c r="K83" s="20">
        <v>0</v>
      </c>
      <c r="L83" s="21">
        <v>0</v>
      </c>
      <c r="M83" s="19">
        <f t="shared" si="18"/>
        <v>0</v>
      </c>
      <c r="N83" s="16">
        <f t="shared" si="7"/>
        <v>7.9741404289037643E-3</v>
      </c>
      <c r="O83" s="17">
        <f t="shared" si="19"/>
        <v>1.6493453374073921</v>
      </c>
      <c r="P83" s="17">
        <f t="shared" si="20"/>
        <v>0.60630116526833688</v>
      </c>
      <c r="Q83" s="19">
        <f t="shared" si="21"/>
        <v>0</v>
      </c>
    </row>
    <row r="84" spans="2:17" x14ac:dyDescent="0.25">
      <c r="B84" s="14">
        <f t="shared" si="15"/>
        <v>64</v>
      </c>
      <c r="C84" s="20">
        <f>(SUM($L$20:L83)-SUM($K$20:K83))*$L$8*0</f>
        <v>0</v>
      </c>
      <c r="D84" s="21">
        <v>0</v>
      </c>
      <c r="E84" s="19">
        <f t="shared" si="16"/>
        <v>0</v>
      </c>
      <c r="F84" s="21">
        <v>0</v>
      </c>
      <c r="G84" s="21">
        <v>0</v>
      </c>
      <c r="H84" s="21">
        <v>0</v>
      </c>
      <c r="I84" s="21">
        <v>0</v>
      </c>
      <c r="J84" s="19">
        <f t="shared" si="17"/>
        <v>0</v>
      </c>
      <c r="K84" s="20">
        <v>0</v>
      </c>
      <c r="L84" s="21">
        <v>0</v>
      </c>
      <c r="M84" s="19">
        <f t="shared" si="18"/>
        <v>0</v>
      </c>
      <c r="N84" s="16">
        <f t="shared" si="7"/>
        <v>7.9741404289037643E-3</v>
      </c>
      <c r="O84" s="17">
        <f t="shared" si="19"/>
        <v>1.6624974487436368</v>
      </c>
      <c r="P84" s="17">
        <f t="shared" si="20"/>
        <v>0.60150468246174349</v>
      </c>
      <c r="Q84" s="19">
        <f t="shared" si="21"/>
        <v>0</v>
      </c>
    </row>
    <row r="85" spans="2:17" x14ac:dyDescent="0.25">
      <c r="B85" s="14">
        <f t="shared" si="15"/>
        <v>65</v>
      </c>
      <c r="C85" s="20">
        <f>(SUM($L$20:L84)-SUM($K$20:K84))*$L$8*0</f>
        <v>0</v>
      </c>
      <c r="D85" s="21">
        <v>0</v>
      </c>
      <c r="E85" s="19">
        <f t="shared" si="16"/>
        <v>0</v>
      </c>
      <c r="F85" s="21">
        <v>0</v>
      </c>
      <c r="G85" s="21">
        <v>0</v>
      </c>
      <c r="H85" s="21">
        <v>0</v>
      </c>
      <c r="I85" s="21">
        <v>0</v>
      </c>
      <c r="J85" s="19">
        <f t="shared" si="17"/>
        <v>0</v>
      </c>
      <c r="K85" s="20">
        <v>0</v>
      </c>
      <c r="L85" s="21">
        <v>0</v>
      </c>
      <c r="M85" s="19">
        <f t="shared" si="18"/>
        <v>0</v>
      </c>
      <c r="N85" s="16">
        <f t="shared" ref="N85:N148" si="22">IF($Q$4="Valor presente",$L$12, $L$10)</f>
        <v>7.9741404289037643E-3</v>
      </c>
      <c r="O85" s="17">
        <f t="shared" si="19"/>
        <v>1.6757544368626127</v>
      </c>
      <c r="P85" s="17">
        <f t="shared" si="20"/>
        <v>0.59674614490188893</v>
      </c>
      <c r="Q85" s="19">
        <f t="shared" si="21"/>
        <v>0</v>
      </c>
    </row>
    <row r="86" spans="2:17" x14ac:dyDescent="0.25">
      <c r="B86" s="14">
        <f t="shared" si="15"/>
        <v>66</v>
      </c>
      <c r="C86" s="20">
        <f>(SUM($L$20:L85)-SUM($K$20:K85))*$L$8</f>
        <v>3.6606636127613723</v>
      </c>
      <c r="D86" s="21">
        <v>0</v>
      </c>
      <c r="E86" s="19">
        <f t="shared" si="16"/>
        <v>3.6606636127613723</v>
      </c>
      <c r="F86" s="21">
        <v>0</v>
      </c>
      <c r="G86" s="21">
        <v>0</v>
      </c>
      <c r="H86" s="21">
        <v>0</v>
      </c>
      <c r="I86" s="21">
        <v>0</v>
      </c>
      <c r="J86" s="19">
        <f t="shared" si="17"/>
        <v>3.6606636127613723</v>
      </c>
      <c r="K86" s="20">
        <v>0</v>
      </c>
      <c r="L86" s="21">
        <v>0</v>
      </c>
      <c r="M86" s="19">
        <f t="shared" si="18"/>
        <v>3.6606636127613723</v>
      </c>
      <c r="N86" s="16">
        <f t="shared" si="22"/>
        <v>7.9741404289037643E-3</v>
      </c>
      <c r="O86" s="17">
        <f t="shared" si="19"/>
        <v>1.6891171380665138</v>
      </c>
      <c r="P86" s="17">
        <f t="shared" si="20"/>
        <v>0.59202525240177994</v>
      </c>
      <c r="Q86" s="19">
        <f t="shared" si="21"/>
        <v>2.1672052993030633</v>
      </c>
    </row>
    <row r="87" spans="2:17" x14ac:dyDescent="0.25">
      <c r="B87" s="14">
        <f t="shared" ref="B87:B140" si="23">+B86+1</f>
        <v>67</v>
      </c>
      <c r="C87" s="20">
        <f>(SUM($L$20:L86)-SUM($K$20:K86))*$L$8*0</f>
        <v>0</v>
      </c>
      <c r="D87" s="21">
        <v>0</v>
      </c>
      <c r="E87" s="19">
        <f t="shared" ref="E87:E140" si="24">+C87-(D87)</f>
        <v>0</v>
      </c>
      <c r="F87" s="21">
        <v>0</v>
      </c>
      <c r="G87" s="21">
        <v>0</v>
      </c>
      <c r="H87" s="21">
        <v>0</v>
      </c>
      <c r="I87" s="21">
        <v>0</v>
      </c>
      <c r="J87" s="19">
        <f t="shared" ref="J87:J140" si="25">+E87-(F87+G87+H87+I87)</f>
        <v>0</v>
      </c>
      <c r="K87" s="20">
        <v>0</v>
      </c>
      <c r="L87" s="21">
        <v>0</v>
      </c>
      <c r="M87" s="19">
        <f t="shared" ref="M87:M140" si="26">+J87+K87-L87</f>
        <v>0</v>
      </c>
      <c r="N87" s="16">
        <f t="shared" si="22"/>
        <v>7.9741404289037643E-3</v>
      </c>
      <c r="O87" s="17">
        <f t="shared" ref="O87:O140" si="27">(1+N87)^B87</f>
        <v>1.7025863953263241</v>
      </c>
      <c r="P87" s="17">
        <f t="shared" ref="P87:P140" si="28">1/O87</f>
        <v>0.58734170714922007</v>
      </c>
      <c r="Q87" s="19">
        <f t="shared" ref="Q87:Q140" si="29">+M87*P87</f>
        <v>0</v>
      </c>
    </row>
    <row r="88" spans="2:17" x14ac:dyDescent="0.25">
      <c r="B88" s="14">
        <f t="shared" si="23"/>
        <v>68</v>
      </c>
      <c r="C88" s="20">
        <f>(SUM($L$20:L87)-SUM($K$20:K87))*$L$8*0</f>
        <v>0</v>
      </c>
      <c r="D88" s="21">
        <v>0</v>
      </c>
      <c r="E88" s="19">
        <f t="shared" si="24"/>
        <v>0</v>
      </c>
      <c r="F88" s="21">
        <v>0</v>
      </c>
      <c r="G88" s="21">
        <v>0</v>
      </c>
      <c r="H88" s="21">
        <v>0</v>
      </c>
      <c r="I88" s="21">
        <v>0</v>
      </c>
      <c r="J88" s="19">
        <f t="shared" si="25"/>
        <v>0</v>
      </c>
      <c r="K88" s="20">
        <v>0</v>
      </c>
      <c r="L88" s="21">
        <v>0</v>
      </c>
      <c r="M88" s="19">
        <f t="shared" si="26"/>
        <v>0</v>
      </c>
      <c r="N88" s="16">
        <f t="shared" si="22"/>
        <v>7.9741404289037643E-3</v>
      </c>
      <c r="O88" s="17">
        <f t="shared" si="27"/>
        <v>1.7161630583349974</v>
      </c>
      <c r="P88" s="17">
        <f t="shared" si="28"/>
        <v>0.58269521368802157</v>
      </c>
      <c r="Q88" s="19">
        <f t="shared" si="29"/>
        <v>0</v>
      </c>
    </row>
    <row r="89" spans="2:17" x14ac:dyDescent="0.25">
      <c r="B89" s="14">
        <f t="shared" si="23"/>
        <v>69</v>
      </c>
      <c r="C89" s="20">
        <f>(SUM($L$20:L88)-SUM($K$20:K88))*$L$8*0</f>
        <v>0</v>
      </c>
      <c r="D89" s="21">
        <v>0</v>
      </c>
      <c r="E89" s="19">
        <f t="shared" si="24"/>
        <v>0</v>
      </c>
      <c r="F89" s="21">
        <v>0</v>
      </c>
      <c r="G89" s="21">
        <v>0</v>
      </c>
      <c r="H89" s="21">
        <v>0</v>
      </c>
      <c r="I89" s="21">
        <v>0</v>
      </c>
      <c r="J89" s="19">
        <f t="shared" si="25"/>
        <v>0</v>
      </c>
      <c r="K89" s="20">
        <v>0</v>
      </c>
      <c r="L89" s="21">
        <v>0</v>
      </c>
      <c r="M89" s="19">
        <f t="shared" si="26"/>
        <v>0</v>
      </c>
      <c r="N89" s="16">
        <f t="shared" si="22"/>
        <v>7.9741404289037643E-3</v>
      </c>
      <c r="O89" s="17">
        <f t="shared" si="27"/>
        <v>1.7298479835610578</v>
      </c>
      <c r="P89" s="17">
        <f t="shared" si="28"/>
        <v>0.5780854788993679</v>
      </c>
      <c r="Q89" s="19">
        <f t="shared" si="29"/>
        <v>0</v>
      </c>
    </row>
    <row r="90" spans="2:17" x14ac:dyDescent="0.25">
      <c r="B90" s="14">
        <f t="shared" si="23"/>
        <v>70</v>
      </c>
      <c r="C90" s="20">
        <f>(SUM($L$20:L89)-SUM($K$20:K89))*$L$8*0</f>
        <v>0</v>
      </c>
      <c r="D90" s="21">
        <v>0</v>
      </c>
      <c r="E90" s="19">
        <f t="shared" si="24"/>
        <v>0</v>
      </c>
      <c r="F90" s="21">
        <v>0</v>
      </c>
      <c r="G90" s="21">
        <v>0</v>
      </c>
      <c r="H90" s="21">
        <v>0</v>
      </c>
      <c r="I90" s="21">
        <v>0</v>
      </c>
      <c r="J90" s="19">
        <f t="shared" si="25"/>
        <v>0</v>
      </c>
      <c r="K90" s="20">
        <v>0</v>
      </c>
      <c r="L90" s="21">
        <v>0</v>
      </c>
      <c r="M90" s="19">
        <f t="shared" si="26"/>
        <v>0</v>
      </c>
      <c r="N90" s="16">
        <f t="shared" si="22"/>
        <v>7.9741404289037643E-3</v>
      </c>
      <c r="O90" s="17">
        <f t="shared" si="27"/>
        <v>1.7436420343026293</v>
      </c>
      <c r="P90" s="17">
        <f t="shared" si="28"/>
        <v>0.57351221198332181</v>
      </c>
      <c r="Q90" s="19">
        <f t="shared" si="29"/>
        <v>0</v>
      </c>
    </row>
    <row r="91" spans="2:17" x14ac:dyDescent="0.25">
      <c r="B91" s="14">
        <f t="shared" si="23"/>
        <v>71</v>
      </c>
      <c r="C91" s="20">
        <f>(SUM($L$20:L90)-SUM($K$20:K90))*$L$8*0</f>
        <v>0</v>
      </c>
      <c r="D91" s="21">
        <v>0</v>
      </c>
      <c r="E91" s="19">
        <f t="shared" si="24"/>
        <v>0</v>
      </c>
      <c r="F91" s="21">
        <v>0</v>
      </c>
      <c r="G91" s="21">
        <v>0</v>
      </c>
      <c r="H91" s="21">
        <v>0</v>
      </c>
      <c r="I91" s="21">
        <v>0</v>
      </c>
      <c r="J91" s="19">
        <f t="shared" si="25"/>
        <v>0</v>
      </c>
      <c r="K91" s="20">
        <v>0</v>
      </c>
      <c r="L91" s="21">
        <v>0</v>
      </c>
      <c r="M91" s="19">
        <f t="shared" si="26"/>
        <v>0</v>
      </c>
      <c r="N91" s="16">
        <f t="shared" si="22"/>
        <v>7.9741404289037643E-3</v>
      </c>
      <c r="O91" s="17">
        <f t="shared" si="27"/>
        <v>1.7575460807418977</v>
      </c>
      <c r="P91" s="17">
        <f t="shared" si="28"/>
        <v>0.56897512444048048</v>
      </c>
      <c r="Q91" s="19">
        <f t="shared" si="29"/>
        <v>0</v>
      </c>
    </row>
    <row r="92" spans="2:17" x14ac:dyDescent="0.25">
      <c r="B92" s="14">
        <f t="shared" si="23"/>
        <v>72</v>
      </c>
      <c r="C92" s="20">
        <f>(SUM($L$20:L91)-SUM($K$20:K91))*$L$8</f>
        <v>3.6606636127613723</v>
      </c>
      <c r="D92" s="21">
        <v>0</v>
      </c>
      <c r="E92" s="19">
        <f t="shared" si="24"/>
        <v>3.6606636127613723</v>
      </c>
      <c r="F92" s="21">
        <v>0</v>
      </c>
      <c r="G92" s="21">
        <v>0</v>
      </c>
      <c r="H92" s="21">
        <v>0</v>
      </c>
      <c r="I92" s="21">
        <v>0</v>
      </c>
      <c r="J92" s="19">
        <f t="shared" si="25"/>
        <v>3.6606636127613723</v>
      </c>
      <c r="K92" s="20">
        <v>0</v>
      </c>
      <c r="L92" s="21">
        <v>0</v>
      </c>
      <c r="M92" s="19">
        <f t="shared" si="26"/>
        <v>3.6606636127613723</v>
      </c>
      <c r="N92" s="16">
        <f t="shared" si="22"/>
        <v>7.9741404289037643E-3</v>
      </c>
      <c r="O92" s="17">
        <f t="shared" si="27"/>
        <v>1.7715610000000035</v>
      </c>
      <c r="P92" s="17">
        <f t="shared" si="28"/>
        <v>0.56447393005377633</v>
      </c>
      <c r="Q92" s="19">
        <f t="shared" si="29"/>
        <v>2.066349176100267</v>
      </c>
    </row>
    <row r="93" spans="2:17" x14ac:dyDescent="0.25">
      <c r="B93" s="14">
        <f t="shared" si="23"/>
        <v>73</v>
      </c>
      <c r="C93" s="20">
        <f>(SUM($L$20:L92)-SUM($K$20:K92))*$L$8*0</f>
        <v>0</v>
      </c>
      <c r="D93" s="21">
        <v>0</v>
      </c>
      <c r="E93" s="19">
        <f t="shared" si="24"/>
        <v>0</v>
      </c>
      <c r="F93" s="21">
        <v>0</v>
      </c>
      <c r="G93" s="21">
        <v>0</v>
      </c>
      <c r="H93" s="21">
        <v>0</v>
      </c>
      <c r="I93" s="21">
        <v>0</v>
      </c>
      <c r="J93" s="19">
        <f t="shared" si="25"/>
        <v>0</v>
      </c>
      <c r="K93" s="20">
        <v>0</v>
      </c>
      <c r="L93" s="21">
        <v>0</v>
      </c>
      <c r="M93" s="19">
        <f t="shared" si="26"/>
        <v>0</v>
      </c>
      <c r="N93" s="16">
        <f t="shared" si="22"/>
        <v>7.9741404289037643E-3</v>
      </c>
      <c r="O93" s="17">
        <f t="shared" si="27"/>
        <v>1.7856876761923728</v>
      </c>
      <c r="P93" s="17">
        <f t="shared" si="28"/>
        <v>0.56000834487042161</v>
      </c>
      <c r="Q93" s="19">
        <f t="shared" si="29"/>
        <v>0</v>
      </c>
    </row>
    <row r="94" spans="2:17" x14ac:dyDescent="0.25">
      <c r="B94" s="14">
        <f t="shared" si="23"/>
        <v>74</v>
      </c>
      <c r="C94" s="20">
        <f>(SUM($L$20:L93)-SUM($K$20:K93))*$L$8*0</f>
        <v>0</v>
      </c>
      <c r="D94" s="21">
        <v>0</v>
      </c>
      <c r="E94" s="19">
        <f t="shared" si="24"/>
        <v>0</v>
      </c>
      <c r="F94" s="21">
        <v>0</v>
      </c>
      <c r="G94" s="21">
        <v>0</v>
      </c>
      <c r="H94" s="21">
        <v>0</v>
      </c>
      <c r="I94" s="21">
        <v>0</v>
      </c>
      <c r="J94" s="19">
        <f t="shared" si="25"/>
        <v>0</v>
      </c>
      <c r="K94" s="20">
        <v>0</v>
      </c>
      <c r="L94" s="21">
        <v>0</v>
      </c>
      <c r="M94" s="19">
        <f t="shared" si="26"/>
        <v>0</v>
      </c>
      <c r="N94" s="16">
        <f t="shared" si="22"/>
        <v>7.9741404289037643E-3</v>
      </c>
      <c r="O94" s="17">
        <f t="shared" si="27"/>
        <v>1.7999270004844936</v>
      </c>
      <c r="P94" s="17">
        <f t="shared" si="28"/>
        <v>0.55557808718399471</v>
      </c>
      <c r="Q94" s="19">
        <f t="shared" si="29"/>
        <v>0</v>
      </c>
    </row>
    <row r="95" spans="2:17" x14ac:dyDescent="0.25">
      <c r="B95" s="14">
        <f t="shared" si="23"/>
        <v>75</v>
      </c>
      <c r="C95" s="20">
        <f>(SUM($L$20:L94)-SUM($K$20:K94))*$L$8*0</f>
        <v>0</v>
      </c>
      <c r="D95" s="21">
        <v>0</v>
      </c>
      <c r="E95" s="19">
        <f t="shared" si="24"/>
        <v>0</v>
      </c>
      <c r="F95" s="21">
        <v>0</v>
      </c>
      <c r="G95" s="21">
        <v>0</v>
      </c>
      <c r="H95" s="21">
        <v>0</v>
      </c>
      <c r="I95" s="21">
        <v>0</v>
      </c>
      <c r="J95" s="19">
        <f t="shared" si="25"/>
        <v>0</v>
      </c>
      <c r="K95" s="20">
        <v>0</v>
      </c>
      <c r="L95" s="21">
        <v>0</v>
      </c>
      <c r="M95" s="19">
        <f t="shared" si="26"/>
        <v>0</v>
      </c>
      <c r="N95" s="16">
        <f t="shared" si="22"/>
        <v>7.9741404289037643E-3</v>
      </c>
      <c r="O95" s="17">
        <f t="shared" si="27"/>
        <v>1.8142798711481323</v>
      </c>
      <c r="P95" s="17">
        <f t="shared" si="28"/>
        <v>0.5511828775166695</v>
      </c>
      <c r="Q95" s="19">
        <f t="shared" si="29"/>
        <v>0</v>
      </c>
    </row>
    <row r="96" spans="2:17" x14ac:dyDescent="0.25">
      <c r="B96" s="14">
        <f t="shared" si="23"/>
        <v>76</v>
      </c>
      <c r="C96" s="20">
        <f>(SUM($L$20:L95)-SUM($K$20:K95))*$L$8*0</f>
        <v>0</v>
      </c>
      <c r="D96" s="21">
        <v>0</v>
      </c>
      <c r="E96" s="19">
        <f t="shared" si="24"/>
        <v>0</v>
      </c>
      <c r="F96" s="21">
        <v>0</v>
      </c>
      <c r="G96" s="21">
        <v>0</v>
      </c>
      <c r="H96" s="21">
        <v>0</v>
      </c>
      <c r="I96" s="21">
        <v>0</v>
      </c>
      <c r="J96" s="19">
        <f t="shared" si="25"/>
        <v>0</v>
      </c>
      <c r="K96" s="20">
        <v>0</v>
      </c>
      <c r="L96" s="21">
        <v>0</v>
      </c>
      <c r="M96" s="19">
        <f t="shared" si="26"/>
        <v>0</v>
      </c>
      <c r="N96" s="16">
        <f t="shared" si="22"/>
        <v>7.9741404289037643E-3</v>
      </c>
      <c r="O96" s="17">
        <f t="shared" si="27"/>
        <v>1.8287471936180011</v>
      </c>
      <c r="P96" s="17">
        <f t="shared" si="28"/>
        <v>0.54682243860158486</v>
      </c>
      <c r="Q96" s="19">
        <f t="shared" si="29"/>
        <v>0</v>
      </c>
    </row>
    <row r="97" spans="2:17" x14ac:dyDescent="0.25">
      <c r="B97" s="14">
        <f t="shared" si="23"/>
        <v>77</v>
      </c>
      <c r="C97" s="20">
        <f>(SUM($L$20:L96)-SUM($K$20:K96))*$L$8*0</f>
        <v>0</v>
      </c>
      <c r="D97" s="21">
        <v>0</v>
      </c>
      <c r="E97" s="19">
        <f t="shared" si="24"/>
        <v>0</v>
      </c>
      <c r="F97" s="21">
        <v>0</v>
      </c>
      <c r="G97" s="21">
        <v>0</v>
      </c>
      <c r="H97" s="21">
        <v>0</v>
      </c>
      <c r="I97" s="21">
        <v>0</v>
      </c>
      <c r="J97" s="19">
        <f t="shared" si="25"/>
        <v>0</v>
      </c>
      <c r="K97" s="20">
        <v>0</v>
      </c>
      <c r="L97" s="21">
        <v>0</v>
      </c>
      <c r="M97" s="19">
        <f t="shared" si="26"/>
        <v>0</v>
      </c>
      <c r="N97" s="16">
        <f t="shared" si="22"/>
        <v>7.9741404289037643E-3</v>
      </c>
      <c r="O97" s="17">
        <f t="shared" si="27"/>
        <v>1.8433298805488745</v>
      </c>
      <c r="P97" s="17">
        <f t="shared" si="28"/>
        <v>0.54249649536535349</v>
      </c>
      <c r="Q97" s="19">
        <f t="shared" si="29"/>
        <v>0</v>
      </c>
    </row>
    <row r="98" spans="2:17" x14ac:dyDescent="0.25">
      <c r="B98" s="14">
        <f t="shared" si="23"/>
        <v>78</v>
      </c>
      <c r="C98" s="20">
        <f>(SUM($L$20:L97)-SUM($K$20:K97))*$L$8</f>
        <v>3.6606636127613723</v>
      </c>
      <c r="D98" s="21">
        <v>0</v>
      </c>
      <c r="E98" s="19">
        <f t="shared" si="24"/>
        <v>3.6606636127613723</v>
      </c>
      <c r="F98" s="21">
        <v>0</v>
      </c>
      <c r="G98" s="21">
        <v>0</v>
      </c>
      <c r="H98" s="21">
        <v>0</v>
      </c>
      <c r="I98" s="21">
        <v>0</v>
      </c>
      <c r="J98" s="19">
        <f t="shared" si="25"/>
        <v>3.6606636127613723</v>
      </c>
      <c r="K98" s="20">
        <v>0</v>
      </c>
      <c r="L98" s="21">
        <v>0</v>
      </c>
      <c r="M98" s="19">
        <f t="shared" si="26"/>
        <v>3.6606636127613723</v>
      </c>
      <c r="N98" s="16">
        <f t="shared" si="22"/>
        <v>7.9741404289037643E-3</v>
      </c>
      <c r="O98" s="17">
        <f t="shared" si="27"/>
        <v>1.8580288518731656</v>
      </c>
      <c r="P98" s="17">
        <f t="shared" si="28"/>
        <v>0.53820477491070895</v>
      </c>
      <c r="Q98" s="19">
        <f t="shared" si="29"/>
        <v>1.970186635730057</v>
      </c>
    </row>
    <row r="99" spans="2:17" x14ac:dyDescent="0.25">
      <c r="B99" s="14">
        <f t="shared" si="23"/>
        <v>79</v>
      </c>
      <c r="C99" s="20">
        <f>(SUM($L$20:L98)-SUM($K$20:K98))*$L$8*0</f>
        <v>0</v>
      </c>
      <c r="D99" s="21">
        <v>0</v>
      </c>
      <c r="E99" s="19">
        <f t="shared" si="24"/>
        <v>0</v>
      </c>
      <c r="F99" s="21">
        <v>0</v>
      </c>
      <c r="G99" s="21">
        <v>0</v>
      </c>
      <c r="H99" s="21">
        <v>0</v>
      </c>
      <c r="I99" s="21">
        <v>0</v>
      </c>
      <c r="J99" s="19">
        <f t="shared" si="25"/>
        <v>0</v>
      </c>
      <c r="K99" s="20">
        <v>0</v>
      </c>
      <c r="L99" s="21">
        <v>0</v>
      </c>
      <c r="M99" s="19">
        <f t="shared" si="26"/>
        <v>0</v>
      </c>
      <c r="N99" s="16">
        <f t="shared" si="22"/>
        <v>7.9741404289037643E-3</v>
      </c>
      <c r="O99" s="17">
        <f t="shared" si="27"/>
        <v>1.8728450348589569</v>
      </c>
      <c r="P99" s="17">
        <f t="shared" si="28"/>
        <v>0.53394700649929083</v>
      </c>
      <c r="Q99" s="19">
        <f t="shared" si="29"/>
        <v>0</v>
      </c>
    </row>
    <row r="100" spans="2:17" x14ac:dyDescent="0.25">
      <c r="B100" s="14">
        <f t="shared" si="23"/>
        <v>80</v>
      </c>
      <c r="C100" s="20">
        <f>(SUM($L$20:L99)-SUM($K$20:K99))*$L$8*0</f>
        <v>0</v>
      </c>
      <c r="D100" s="21">
        <v>0</v>
      </c>
      <c r="E100" s="19">
        <f t="shared" si="24"/>
        <v>0</v>
      </c>
      <c r="F100" s="21">
        <v>0</v>
      </c>
      <c r="G100" s="21">
        <v>0</v>
      </c>
      <c r="H100" s="21">
        <v>0</v>
      </c>
      <c r="I100" s="21">
        <v>0</v>
      </c>
      <c r="J100" s="19">
        <f t="shared" si="25"/>
        <v>0</v>
      </c>
      <c r="K100" s="20">
        <v>0</v>
      </c>
      <c r="L100" s="21">
        <v>0</v>
      </c>
      <c r="M100" s="19">
        <f t="shared" si="26"/>
        <v>0</v>
      </c>
      <c r="N100" s="16">
        <f t="shared" si="22"/>
        <v>7.9741404289037643E-3</v>
      </c>
      <c r="O100" s="17">
        <f t="shared" si="27"/>
        <v>1.8877793641684979</v>
      </c>
      <c r="P100" s="17">
        <f t="shared" si="28"/>
        <v>0.52972292153456491</v>
      </c>
      <c r="Q100" s="19">
        <f t="shared" si="29"/>
        <v>0</v>
      </c>
    </row>
    <row r="101" spans="2:17" x14ac:dyDescent="0.25">
      <c r="B101" s="14">
        <f t="shared" si="23"/>
        <v>81</v>
      </c>
      <c r="C101" s="20">
        <f>(SUM($L$20:L100)-SUM($K$20:K100))*$L$8*0</f>
        <v>0</v>
      </c>
      <c r="D101" s="21">
        <v>0</v>
      </c>
      <c r="E101" s="19">
        <f t="shared" si="24"/>
        <v>0</v>
      </c>
      <c r="F101" s="21">
        <v>0</v>
      </c>
      <c r="G101" s="21">
        <v>0</v>
      </c>
      <c r="H101" s="21">
        <v>0</v>
      </c>
      <c r="I101" s="21">
        <v>0</v>
      </c>
      <c r="J101" s="19">
        <f t="shared" si="25"/>
        <v>0</v>
      </c>
      <c r="K101" s="20">
        <v>0</v>
      </c>
      <c r="L101" s="21">
        <v>0</v>
      </c>
      <c r="M101" s="19">
        <f t="shared" si="26"/>
        <v>0</v>
      </c>
      <c r="N101" s="16">
        <f t="shared" si="22"/>
        <v>7.9741404289037643E-3</v>
      </c>
      <c r="O101" s="17">
        <f t="shared" si="27"/>
        <v>1.9028327819171642</v>
      </c>
      <c r="P101" s="17">
        <f t="shared" si="28"/>
        <v>0.52553225354487976</v>
      </c>
      <c r="Q101" s="19">
        <f t="shared" si="29"/>
        <v>0</v>
      </c>
    </row>
    <row r="102" spans="2:17" x14ac:dyDescent="0.25">
      <c r="B102" s="14">
        <f t="shared" si="23"/>
        <v>82</v>
      </c>
      <c r="C102" s="20">
        <f>(SUM($L$20:L101)-SUM($K$20:K101))*$L$8*0</f>
        <v>0</v>
      </c>
      <c r="D102" s="21">
        <v>0</v>
      </c>
      <c r="E102" s="19">
        <f t="shared" si="24"/>
        <v>0</v>
      </c>
      <c r="F102" s="21">
        <v>0</v>
      </c>
      <c r="G102" s="21">
        <v>0</v>
      </c>
      <c r="H102" s="21">
        <v>0</v>
      </c>
      <c r="I102" s="21">
        <v>0</v>
      </c>
      <c r="J102" s="19">
        <f t="shared" si="25"/>
        <v>0</v>
      </c>
      <c r="K102" s="20">
        <v>0</v>
      </c>
      <c r="L102" s="21">
        <v>0</v>
      </c>
      <c r="M102" s="19">
        <f t="shared" si="26"/>
        <v>0</v>
      </c>
      <c r="N102" s="16">
        <f t="shared" si="22"/>
        <v>7.9741404289037643E-3</v>
      </c>
      <c r="O102" s="17">
        <f t="shared" si="27"/>
        <v>1.9180062377328932</v>
      </c>
      <c r="P102" s="17">
        <f t="shared" si="28"/>
        <v>0.52137473816665592</v>
      </c>
      <c r="Q102" s="19">
        <f t="shared" si="29"/>
        <v>0</v>
      </c>
    </row>
    <row r="103" spans="2:17" x14ac:dyDescent="0.25">
      <c r="B103" s="14">
        <f t="shared" si="23"/>
        <v>83</v>
      </c>
      <c r="C103" s="20">
        <f>(SUM($L$20:L102)-SUM($K$20:K102))*$L$8*0</f>
        <v>0</v>
      </c>
      <c r="D103" s="21">
        <v>0</v>
      </c>
      <c r="E103" s="19">
        <f t="shared" si="24"/>
        <v>0</v>
      </c>
      <c r="F103" s="21">
        <v>0</v>
      </c>
      <c r="G103" s="21">
        <v>0</v>
      </c>
      <c r="H103" s="21">
        <v>0</v>
      </c>
      <c r="I103" s="21">
        <v>0</v>
      </c>
      <c r="J103" s="19">
        <f t="shared" si="25"/>
        <v>0</v>
      </c>
      <c r="K103" s="20">
        <v>0</v>
      </c>
      <c r="L103" s="21">
        <v>0</v>
      </c>
      <c r="M103" s="19">
        <f t="shared" si="26"/>
        <v>0</v>
      </c>
      <c r="N103" s="16">
        <f t="shared" si="22"/>
        <v>7.9741404289037643E-3</v>
      </c>
      <c r="O103" s="17">
        <f t="shared" si="27"/>
        <v>1.9333006888160884</v>
      </c>
      <c r="P103" s="17">
        <f t="shared" si="28"/>
        <v>0.5172501131277093</v>
      </c>
      <c r="Q103" s="19">
        <f t="shared" si="29"/>
        <v>0</v>
      </c>
    </row>
    <row r="104" spans="2:17" x14ac:dyDescent="0.25">
      <c r="B104" s="14">
        <f t="shared" si="23"/>
        <v>84</v>
      </c>
      <c r="C104" s="20">
        <f>(SUM($L$20:L103)-SUM($K$20:K103))*$L$8</f>
        <v>3.6606636127613723</v>
      </c>
      <c r="D104" s="21">
        <v>0</v>
      </c>
      <c r="E104" s="19">
        <f t="shared" si="24"/>
        <v>3.6606636127613723</v>
      </c>
      <c r="F104" s="21">
        <v>0</v>
      </c>
      <c r="G104" s="21">
        <v>0</v>
      </c>
      <c r="H104" s="21">
        <v>0</v>
      </c>
      <c r="I104" s="21">
        <v>0</v>
      </c>
      <c r="J104" s="19">
        <f t="shared" si="25"/>
        <v>3.6606636127613723</v>
      </c>
      <c r="K104" s="20">
        <v>0</v>
      </c>
      <c r="L104" s="21">
        <v>0</v>
      </c>
      <c r="M104" s="19">
        <f t="shared" si="26"/>
        <v>3.6606636127613723</v>
      </c>
      <c r="N104" s="16">
        <f t="shared" si="22"/>
        <v>7.9741404289037643E-3</v>
      </c>
      <c r="O104" s="17">
        <f t="shared" si="27"/>
        <v>1.9487171000000043</v>
      </c>
      <c r="P104" s="17">
        <f t="shared" si="28"/>
        <v>0.51315811823070567</v>
      </c>
      <c r="Q104" s="19">
        <f t="shared" si="29"/>
        <v>1.8784992510002425</v>
      </c>
    </row>
    <row r="105" spans="2:17" x14ac:dyDescent="0.25">
      <c r="B105" s="14">
        <f t="shared" si="23"/>
        <v>85</v>
      </c>
      <c r="C105" s="20">
        <f>(SUM($L$20:L104)-SUM($K$20:K104))*$L$8*0</f>
        <v>0</v>
      </c>
      <c r="D105" s="21">
        <v>0</v>
      </c>
      <c r="E105" s="19">
        <f t="shared" si="24"/>
        <v>0</v>
      </c>
      <c r="F105" s="21">
        <v>0</v>
      </c>
      <c r="G105" s="21">
        <v>0</v>
      </c>
      <c r="H105" s="21">
        <v>0</v>
      </c>
      <c r="I105" s="21">
        <v>0</v>
      </c>
      <c r="J105" s="19">
        <f t="shared" si="25"/>
        <v>0</v>
      </c>
      <c r="K105" s="20">
        <v>0</v>
      </c>
      <c r="L105" s="21">
        <v>0</v>
      </c>
      <c r="M105" s="19">
        <f t="shared" si="26"/>
        <v>0</v>
      </c>
      <c r="N105" s="16">
        <f t="shared" si="22"/>
        <v>7.9741404289037643E-3</v>
      </c>
      <c r="O105" s="17">
        <f t="shared" si="27"/>
        <v>1.964256443811611</v>
      </c>
      <c r="P105" s="17">
        <f t="shared" si="28"/>
        <v>0.50909849533674667</v>
      </c>
      <c r="Q105" s="19">
        <f t="shared" si="29"/>
        <v>0</v>
      </c>
    </row>
    <row r="106" spans="2:17" x14ac:dyDescent="0.25">
      <c r="B106" s="14">
        <f t="shared" si="23"/>
        <v>86</v>
      </c>
      <c r="C106" s="20">
        <f>(SUM($L$20:L105)-SUM($K$20:K105))*$L$8*0</f>
        <v>0</v>
      </c>
      <c r="D106" s="21">
        <v>0</v>
      </c>
      <c r="E106" s="19">
        <f t="shared" si="24"/>
        <v>0</v>
      </c>
      <c r="F106" s="21">
        <v>0</v>
      </c>
      <c r="G106" s="21">
        <v>0</v>
      </c>
      <c r="H106" s="21">
        <v>0</v>
      </c>
      <c r="I106" s="21">
        <v>0</v>
      </c>
      <c r="J106" s="19">
        <f t="shared" si="25"/>
        <v>0</v>
      </c>
      <c r="K106" s="20">
        <v>0</v>
      </c>
      <c r="L106" s="21">
        <v>0</v>
      </c>
      <c r="M106" s="19">
        <f t="shared" si="26"/>
        <v>0</v>
      </c>
      <c r="N106" s="16">
        <f t="shared" si="22"/>
        <v>7.9741404289037643E-3</v>
      </c>
      <c r="O106" s="17">
        <f t="shared" si="27"/>
        <v>1.9799197005329434</v>
      </c>
      <c r="P106" s="17">
        <f t="shared" si="28"/>
        <v>0.50507098834908593</v>
      </c>
      <c r="Q106" s="19">
        <f t="shared" si="29"/>
        <v>0</v>
      </c>
    </row>
    <row r="107" spans="2:17" x14ac:dyDescent="0.25">
      <c r="B107" s="14">
        <f t="shared" si="23"/>
        <v>87</v>
      </c>
      <c r="C107" s="20">
        <f>(SUM($L$20:L106)-SUM($K$20:K106))*$L$8*0</f>
        <v>0</v>
      </c>
      <c r="D107" s="21">
        <v>0</v>
      </c>
      <c r="E107" s="19">
        <f t="shared" si="24"/>
        <v>0</v>
      </c>
      <c r="F107" s="21">
        <v>0</v>
      </c>
      <c r="G107" s="21">
        <v>0</v>
      </c>
      <c r="H107" s="21">
        <v>0</v>
      </c>
      <c r="I107" s="21">
        <v>0</v>
      </c>
      <c r="J107" s="19">
        <f t="shared" si="25"/>
        <v>0</v>
      </c>
      <c r="K107" s="20">
        <v>0</v>
      </c>
      <c r="L107" s="21">
        <v>0</v>
      </c>
      <c r="M107" s="19">
        <f t="shared" si="26"/>
        <v>0</v>
      </c>
      <c r="N107" s="16">
        <f t="shared" si="22"/>
        <v>7.9741404289037643E-3</v>
      </c>
      <c r="O107" s="17">
        <f t="shared" si="27"/>
        <v>1.9957078582629459</v>
      </c>
      <c r="P107" s="17">
        <f t="shared" si="28"/>
        <v>0.50107534319697222</v>
      </c>
      <c r="Q107" s="19">
        <f t="shared" si="29"/>
        <v>0</v>
      </c>
    </row>
    <row r="108" spans="2:17" x14ac:dyDescent="0.25">
      <c r="B108" s="14">
        <f t="shared" si="23"/>
        <v>88</v>
      </c>
      <c r="C108" s="20">
        <f>(SUM($L$20:L107)-SUM($K$20:K107))*$L$8*0</f>
        <v>0</v>
      </c>
      <c r="D108" s="21">
        <v>0</v>
      </c>
      <c r="E108" s="19">
        <f t="shared" si="24"/>
        <v>0</v>
      </c>
      <c r="F108" s="21">
        <v>0</v>
      </c>
      <c r="G108" s="21">
        <v>0</v>
      </c>
      <c r="H108" s="21">
        <v>0</v>
      </c>
      <c r="I108" s="21">
        <v>0</v>
      </c>
      <c r="J108" s="19">
        <f t="shared" si="25"/>
        <v>0</v>
      </c>
      <c r="K108" s="20">
        <v>0</v>
      </c>
      <c r="L108" s="21">
        <v>0</v>
      </c>
      <c r="M108" s="19">
        <f t="shared" si="26"/>
        <v>0</v>
      </c>
      <c r="N108" s="16">
        <f t="shared" si="22"/>
        <v>7.9741404289037643E-3</v>
      </c>
      <c r="O108" s="17">
        <f t="shared" si="27"/>
        <v>2.0116219129798019</v>
      </c>
      <c r="P108" s="17">
        <f t="shared" si="28"/>
        <v>0.49711130781962243</v>
      </c>
      <c r="Q108" s="19">
        <f t="shared" si="29"/>
        <v>0</v>
      </c>
    </row>
    <row r="109" spans="2:17" x14ac:dyDescent="0.25">
      <c r="B109" s="14">
        <f t="shared" si="23"/>
        <v>89</v>
      </c>
      <c r="C109" s="20">
        <f>(SUM($L$20:L108)-SUM($K$20:K108))*$L$8*0</f>
        <v>0</v>
      </c>
      <c r="D109" s="21">
        <v>0</v>
      </c>
      <c r="E109" s="19">
        <f t="shared" si="24"/>
        <v>0</v>
      </c>
      <c r="F109" s="21">
        <v>0</v>
      </c>
      <c r="G109" s="21">
        <v>0</v>
      </c>
      <c r="H109" s="21">
        <v>0</v>
      </c>
      <c r="I109" s="21">
        <v>0</v>
      </c>
      <c r="J109" s="19">
        <f t="shared" si="25"/>
        <v>0</v>
      </c>
      <c r="K109" s="20">
        <v>0</v>
      </c>
      <c r="L109" s="21">
        <v>0</v>
      </c>
      <c r="M109" s="19">
        <f t="shared" si="26"/>
        <v>0</v>
      </c>
      <c r="N109" s="16">
        <f t="shared" si="22"/>
        <v>7.9741404289037643E-3</v>
      </c>
      <c r="O109" s="17">
        <f t="shared" si="27"/>
        <v>2.027662868603763</v>
      </c>
      <c r="P109" s="17">
        <f t="shared" si="28"/>
        <v>0.49317863215032104</v>
      </c>
      <c r="Q109" s="19">
        <f t="shared" si="29"/>
        <v>0</v>
      </c>
    </row>
    <row r="110" spans="2:17" x14ac:dyDescent="0.25">
      <c r="B110" s="14">
        <f t="shared" si="23"/>
        <v>90</v>
      </c>
      <c r="C110" s="20">
        <f>(SUM($L$20:L109)-SUM($K$20:K109))*$L$8</f>
        <v>3.6606636127613723</v>
      </c>
      <c r="D110" s="21">
        <v>0</v>
      </c>
      <c r="E110" s="19">
        <f t="shared" si="24"/>
        <v>3.6606636127613723</v>
      </c>
      <c r="F110" s="21">
        <v>0</v>
      </c>
      <c r="G110" s="21">
        <v>0</v>
      </c>
      <c r="H110" s="21">
        <v>0</v>
      </c>
      <c r="I110" s="21">
        <v>0</v>
      </c>
      <c r="J110" s="19">
        <f t="shared" si="25"/>
        <v>3.6606636127613723</v>
      </c>
      <c r="K110" s="20">
        <v>0</v>
      </c>
      <c r="L110" s="21">
        <v>0</v>
      </c>
      <c r="M110" s="19">
        <f t="shared" si="26"/>
        <v>3.6606636127613723</v>
      </c>
      <c r="N110" s="16">
        <f t="shared" si="22"/>
        <v>7.9741404289037643E-3</v>
      </c>
      <c r="O110" s="17">
        <f t="shared" si="27"/>
        <v>2.0438317370604833</v>
      </c>
      <c r="P110" s="17">
        <f t="shared" si="28"/>
        <v>0.4892770681006442</v>
      </c>
      <c r="Q110" s="19">
        <f t="shared" si="29"/>
        <v>1.7910787597545961</v>
      </c>
    </row>
    <row r="111" spans="2:17" x14ac:dyDescent="0.25">
      <c r="B111" s="14">
        <f t="shared" si="23"/>
        <v>91</v>
      </c>
      <c r="C111" s="20">
        <f>(SUM($L$20:L110)-SUM($K$20:K110))*$L$8*0</f>
        <v>0</v>
      </c>
      <c r="D111" s="21">
        <v>0</v>
      </c>
      <c r="E111" s="19">
        <f t="shared" si="24"/>
        <v>0</v>
      </c>
      <c r="F111" s="21">
        <v>0</v>
      </c>
      <c r="G111" s="21">
        <v>0</v>
      </c>
      <c r="H111" s="21">
        <v>0</v>
      </c>
      <c r="I111" s="21">
        <v>0</v>
      </c>
      <c r="J111" s="19">
        <f t="shared" si="25"/>
        <v>0</v>
      </c>
      <c r="K111" s="20">
        <v>0</v>
      </c>
      <c r="L111" s="21">
        <v>0</v>
      </c>
      <c r="M111" s="19">
        <f t="shared" si="26"/>
        <v>0</v>
      </c>
      <c r="N111" s="16">
        <f t="shared" si="22"/>
        <v>7.9741404289037643E-3</v>
      </c>
      <c r="O111" s="17">
        <f t="shared" si="27"/>
        <v>2.0601295383448535</v>
      </c>
      <c r="P111" s="17">
        <f t="shared" si="28"/>
        <v>0.48540636954480965</v>
      </c>
      <c r="Q111" s="19">
        <f t="shared" si="29"/>
        <v>0</v>
      </c>
    </row>
    <row r="112" spans="2:17" x14ac:dyDescent="0.25">
      <c r="B112" s="14">
        <f t="shared" si="23"/>
        <v>92</v>
      </c>
      <c r="C112" s="20">
        <f>(SUM($L$20:L111)-SUM($K$20:K111))*$L$8*0</f>
        <v>0</v>
      </c>
      <c r="D112" s="21">
        <v>0</v>
      </c>
      <c r="E112" s="19">
        <f t="shared" si="24"/>
        <v>0</v>
      </c>
      <c r="F112" s="21">
        <v>0</v>
      </c>
      <c r="G112" s="21">
        <v>0</v>
      </c>
      <c r="H112" s="21">
        <v>0</v>
      </c>
      <c r="I112" s="21">
        <v>0</v>
      </c>
      <c r="J112" s="19">
        <f t="shared" si="25"/>
        <v>0</v>
      </c>
      <c r="K112" s="20">
        <v>0</v>
      </c>
      <c r="L112" s="21">
        <v>0</v>
      </c>
      <c r="M112" s="19">
        <f t="shared" si="26"/>
        <v>0</v>
      </c>
      <c r="N112" s="16">
        <f t="shared" si="22"/>
        <v>7.9741404289037643E-3</v>
      </c>
      <c r="O112" s="17">
        <f t="shared" si="27"/>
        <v>2.0765573005853484</v>
      </c>
      <c r="P112" s="17">
        <f t="shared" si="28"/>
        <v>0.48156629230414971</v>
      </c>
      <c r="Q112" s="19">
        <f t="shared" si="29"/>
        <v>0</v>
      </c>
    </row>
    <row r="113" spans="2:17" x14ac:dyDescent="0.25">
      <c r="B113" s="14">
        <f t="shared" si="23"/>
        <v>93</v>
      </c>
      <c r="C113" s="20">
        <f>(SUM($L$20:L112)-SUM($K$20:K112))*$L$8*0</f>
        <v>0</v>
      </c>
      <c r="D113" s="21">
        <v>0</v>
      </c>
      <c r="E113" s="19">
        <f t="shared" si="24"/>
        <v>0</v>
      </c>
      <c r="F113" s="21">
        <v>0</v>
      </c>
      <c r="G113" s="21">
        <v>0</v>
      </c>
      <c r="H113" s="21">
        <v>0</v>
      </c>
      <c r="I113" s="21">
        <v>0</v>
      </c>
      <c r="J113" s="19">
        <f t="shared" si="25"/>
        <v>0</v>
      </c>
      <c r="K113" s="20">
        <v>0</v>
      </c>
      <c r="L113" s="21">
        <v>0</v>
      </c>
      <c r="M113" s="19">
        <f t="shared" si="26"/>
        <v>0</v>
      </c>
      <c r="N113" s="16">
        <f t="shared" si="22"/>
        <v>7.9741404289037643E-3</v>
      </c>
      <c r="O113" s="17">
        <f t="shared" si="27"/>
        <v>2.0931160601088812</v>
      </c>
      <c r="P113" s="17">
        <f t="shared" si="28"/>
        <v>0.47775659413170873</v>
      </c>
      <c r="Q113" s="19">
        <f t="shared" si="29"/>
        <v>0</v>
      </c>
    </row>
    <row r="114" spans="2:17" x14ac:dyDescent="0.25">
      <c r="B114" s="14">
        <f t="shared" si="23"/>
        <v>94</v>
      </c>
      <c r="C114" s="20">
        <f>(SUM($L$20:L113)-SUM($K$20:K113))*$L$8*0</f>
        <v>0</v>
      </c>
      <c r="D114" s="21">
        <v>0</v>
      </c>
      <c r="E114" s="19">
        <f t="shared" si="24"/>
        <v>0</v>
      </c>
      <c r="F114" s="21">
        <v>0</v>
      </c>
      <c r="G114" s="21">
        <v>0</v>
      </c>
      <c r="H114" s="21">
        <v>0</v>
      </c>
      <c r="I114" s="21">
        <v>0</v>
      </c>
      <c r="J114" s="19">
        <f t="shared" si="25"/>
        <v>0</v>
      </c>
      <c r="K114" s="20">
        <v>0</v>
      </c>
      <c r="L114" s="21">
        <v>0</v>
      </c>
      <c r="M114" s="19">
        <f t="shared" si="26"/>
        <v>0</v>
      </c>
      <c r="N114" s="16">
        <f t="shared" si="22"/>
        <v>7.9741404289037643E-3</v>
      </c>
      <c r="O114" s="17">
        <f t="shared" si="27"/>
        <v>2.1098068615061827</v>
      </c>
      <c r="P114" s="17">
        <f t="shared" si="28"/>
        <v>0.4739770346969599</v>
      </c>
      <c r="Q114" s="19">
        <f t="shared" si="29"/>
        <v>0</v>
      </c>
    </row>
    <row r="115" spans="2:17" x14ac:dyDescent="0.25">
      <c r="B115" s="14">
        <f t="shared" si="23"/>
        <v>95</v>
      </c>
      <c r="C115" s="20">
        <f>(SUM($L$20:L114)-SUM($K$20:K114))*$L$8*0</f>
        <v>0</v>
      </c>
      <c r="D115" s="21">
        <v>0</v>
      </c>
      <c r="E115" s="19">
        <f t="shared" si="24"/>
        <v>0</v>
      </c>
      <c r="F115" s="21">
        <v>0</v>
      </c>
      <c r="G115" s="21">
        <v>0</v>
      </c>
      <c r="H115" s="21">
        <v>0</v>
      </c>
      <c r="I115" s="21">
        <v>0</v>
      </c>
      <c r="J115" s="19">
        <f t="shared" si="25"/>
        <v>0</v>
      </c>
      <c r="K115" s="20">
        <v>0</v>
      </c>
      <c r="L115" s="21">
        <v>0</v>
      </c>
      <c r="M115" s="19">
        <f t="shared" si="26"/>
        <v>0</v>
      </c>
      <c r="N115" s="16">
        <f t="shared" si="22"/>
        <v>7.9741404289037643E-3</v>
      </c>
      <c r="O115" s="17">
        <f t="shared" si="27"/>
        <v>2.1266307576976975</v>
      </c>
      <c r="P115" s="17">
        <f t="shared" si="28"/>
        <v>0.47022737557064476</v>
      </c>
      <c r="Q115" s="19">
        <f t="shared" si="29"/>
        <v>0</v>
      </c>
    </row>
    <row r="116" spans="2:17" x14ac:dyDescent="0.25">
      <c r="B116" s="14">
        <f t="shared" si="23"/>
        <v>96</v>
      </c>
      <c r="C116" s="20">
        <f>(SUM($L$20:L115)-SUM($K$20:K115))*$L$8</f>
        <v>3.6606636127613723</v>
      </c>
      <c r="D116" s="21">
        <v>0</v>
      </c>
      <c r="E116" s="19">
        <f t="shared" si="24"/>
        <v>3.6606636127613723</v>
      </c>
      <c r="F116" s="21">
        <v>0</v>
      </c>
      <c r="G116" s="21">
        <v>0</v>
      </c>
      <c r="H116" s="21">
        <v>0</v>
      </c>
      <c r="I116" s="21">
        <v>0</v>
      </c>
      <c r="J116" s="19">
        <f t="shared" si="25"/>
        <v>3.6606636127613723</v>
      </c>
      <c r="K116" s="20">
        <v>0</v>
      </c>
      <c r="L116" s="21">
        <v>0</v>
      </c>
      <c r="M116" s="19">
        <f t="shared" si="26"/>
        <v>3.6606636127613723</v>
      </c>
      <c r="N116" s="16">
        <f t="shared" si="22"/>
        <v>7.9741404289037643E-3</v>
      </c>
      <c r="O116" s="17">
        <f t="shared" si="27"/>
        <v>2.1435888100000056</v>
      </c>
      <c r="P116" s="17">
        <f t="shared" si="28"/>
        <v>0.4665073802097322</v>
      </c>
      <c r="Q116" s="19">
        <f t="shared" si="29"/>
        <v>1.7077265918184015</v>
      </c>
    </row>
    <row r="117" spans="2:17" x14ac:dyDescent="0.25">
      <c r="B117" s="14">
        <f t="shared" si="23"/>
        <v>97</v>
      </c>
      <c r="C117" s="20">
        <f>(SUM($L$20:L116)-SUM($K$20:K116))*$L$8*0</f>
        <v>0</v>
      </c>
      <c r="D117" s="21">
        <v>0</v>
      </c>
      <c r="E117" s="19">
        <f t="shared" si="24"/>
        <v>0</v>
      </c>
      <c r="F117" s="21">
        <v>0</v>
      </c>
      <c r="G117" s="21">
        <v>0</v>
      </c>
      <c r="H117" s="21">
        <v>0</v>
      </c>
      <c r="I117" s="21">
        <v>0</v>
      </c>
      <c r="J117" s="19">
        <f t="shared" si="25"/>
        <v>0</v>
      </c>
      <c r="K117" s="20">
        <v>0</v>
      </c>
      <c r="L117" s="21">
        <v>0</v>
      </c>
      <c r="M117" s="19">
        <f t="shared" si="26"/>
        <v>0</v>
      </c>
      <c r="N117" s="16">
        <f t="shared" si="22"/>
        <v>7.9741404289037643E-3</v>
      </c>
      <c r="O117" s="17">
        <f t="shared" si="27"/>
        <v>2.1606820881927726</v>
      </c>
      <c r="P117" s="17">
        <f t="shared" si="28"/>
        <v>0.46281681394249685</v>
      </c>
      <c r="Q117" s="19">
        <f t="shared" si="29"/>
        <v>0</v>
      </c>
    </row>
    <row r="118" spans="2:17" x14ac:dyDescent="0.25">
      <c r="B118" s="14">
        <f t="shared" si="23"/>
        <v>98</v>
      </c>
      <c r="C118" s="20">
        <f>(SUM($L$20:L117)-SUM($K$20:K117))*$L$8*0</f>
        <v>0</v>
      </c>
      <c r="D118" s="21">
        <v>0</v>
      </c>
      <c r="E118" s="19">
        <f t="shared" si="24"/>
        <v>0</v>
      </c>
      <c r="F118" s="21">
        <v>0</v>
      </c>
      <c r="G118" s="21">
        <v>0</v>
      </c>
      <c r="H118" s="21">
        <v>0</v>
      </c>
      <c r="I118" s="21">
        <v>0</v>
      </c>
      <c r="J118" s="19">
        <f t="shared" si="25"/>
        <v>0</v>
      </c>
      <c r="K118" s="20">
        <v>0</v>
      </c>
      <c r="L118" s="21">
        <v>0</v>
      </c>
      <c r="M118" s="19">
        <f t="shared" si="26"/>
        <v>0</v>
      </c>
      <c r="N118" s="16">
        <f t="shared" si="22"/>
        <v>7.9741404289037643E-3</v>
      </c>
      <c r="O118" s="17">
        <f t="shared" si="27"/>
        <v>2.1779116705862389</v>
      </c>
      <c r="P118" s="17">
        <f t="shared" si="28"/>
        <v>0.45915544395371427</v>
      </c>
      <c r="Q118" s="19">
        <f t="shared" si="29"/>
        <v>0</v>
      </c>
    </row>
    <row r="119" spans="2:17" x14ac:dyDescent="0.25">
      <c r="B119" s="14">
        <f t="shared" si="23"/>
        <v>99</v>
      </c>
      <c r="C119" s="20">
        <f>(SUM($L$20:L118)-SUM($K$20:K118))*$L$8*0</f>
        <v>0</v>
      </c>
      <c r="D119" s="21">
        <v>0</v>
      </c>
      <c r="E119" s="19">
        <f t="shared" si="24"/>
        <v>0</v>
      </c>
      <c r="F119" s="21">
        <v>0</v>
      </c>
      <c r="G119" s="21">
        <v>0</v>
      </c>
      <c r="H119" s="21">
        <v>0</v>
      </c>
      <c r="I119" s="21">
        <v>0</v>
      </c>
      <c r="J119" s="19">
        <f t="shared" si="25"/>
        <v>0</v>
      </c>
      <c r="K119" s="20">
        <v>0</v>
      </c>
      <c r="L119" s="21">
        <v>0</v>
      </c>
      <c r="M119" s="19">
        <f t="shared" si="26"/>
        <v>0</v>
      </c>
      <c r="N119" s="16">
        <f t="shared" si="22"/>
        <v>7.9741404289037643E-3</v>
      </c>
      <c r="O119" s="17">
        <f t="shared" si="27"/>
        <v>2.1952786440892416</v>
      </c>
      <c r="P119" s="17">
        <f t="shared" si="28"/>
        <v>0.45552303926997451</v>
      </c>
      <c r="Q119" s="19">
        <f t="shared" si="29"/>
        <v>0</v>
      </c>
    </row>
    <row r="120" spans="2:17" x14ac:dyDescent="0.25">
      <c r="B120" s="14">
        <f t="shared" si="23"/>
        <v>100</v>
      </c>
      <c r="C120" s="20">
        <f>(SUM($L$20:L119)-SUM($K$20:K119))*$L$8*0</f>
        <v>0</v>
      </c>
      <c r="D120" s="21">
        <v>0</v>
      </c>
      <c r="E120" s="19">
        <f t="shared" si="24"/>
        <v>0</v>
      </c>
      <c r="F120" s="21">
        <v>0</v>
      </c>
      <c r="G120" s="21">
        <v>0</v>
      </c>
      <c r="H120" s="21">
        <v>0</v>
      </c>
      <c r="I120" s="21">
        <v>0</v>
      </c>
      <c r="J120" s="19">
        <f t="shared" si="25"/>
        <v>0</v>
      </c>
      <c r="K120" s="20">
        <v>0</v>
      </c>
      <c r="L120" s="21">
        <v>0</v>
      </c>
      <c r="M120" s="19">
        <f t="shared" si="26"/>
        <v>0</v>
      </c>
      <c r="N120" s="16">
        <f t="shared" si="22"/>
        <v>7.9741404289037643E-3</v>
      </c>
      <c r="O120" s="17">
        <f t="shared" si="27"/>
        <v>2.2127841042777829</v>
      </c>
      <c r="P120" s="17">
        <f t="shared" si="28"/>
        <v>0.45191937074511113</v>
      </c>
      <c r="Q120" s="19">
        <f t="shared" si="29"/>
        <v>0</v>
      </c>
    </row>
    <row r="121" spans="2:17" x14ac:dyDescent="0.25">
      <c r="B121" s="14">
        <f t="shared" si="23"/>
        <v>101</v>
      </c>
      <c r="C121" s="20">
        <f>(SUM($L$20:L120)-SUM($K$20:K120))*$L$8*0</f>
        <v>0</v>
      </c>
      <c r="D121" s="21">
        <v>0</v>
      </c>
      <c r="E121" s="19">
        <f t="shared" si="24"/>
        <v>0</v>
      </c>
      <c r="F121" s="21">
        <v>0</v>
      </c>
      <c r="G121" s="21">
        <v>0</v>
      </c>
      <c r="H121" s="21">
        <v>0</v>
      </c>
      <c r="I121" s="21">
        <v>0</v>
      </c>
      <c r="J121" s="19">
        <f t="shared" si="25"/>
        <v>0</v>
      </c>
      <c r="K121" s="20">
        <v>0</v>
      </c>
      <c r="L121" s="21">
        <v>0</v>
      </c>
      <c r="M121" s="19">
        <f t="shared" si="26"/>
        <v>0</v>
      </c>
      <c r="N121" s="16">
        <f t="shared" si="22"/>
        <v>7.9741404289037643E-3</v>
      </c>
      <c r="O121" s="17">
        <f t="shared" si="27"/>
        <v>2.2304291554641398</v>
      </c>
      <c r="P121" s="17">
        <f t="shared" si="28"/>
        <v>0.44834421104574629</v>
      </c>
      <c r="Q121" s="19">
        <f t="shared" si="29"/>
        <v>0</v>
      </c>
    </row>
    <row r="122" spans="2:17" x14ac:dyDescent="0.25">
      <c r="B122" s="14">
        <f t="shared" si="23"/>
        <v>102</v>
      </c>
      <c r="C122" s="20">
        <f>(SUM($L$20:L121)-SUM($K$20:K121))*$L$8</f>
        <v>3.6606636127613723</v>
      </c>
      <c r="D122" s="21">
        <v>0</v>
      </c>
      <c r="E122" s="19">
        <f t="shared" si="24"/>
        <v>3.6606636127613723</v>
      </c>
      <c r="F122" s="21">
        <v>0</v>
      </c>
      <c r="G122" s="21">
        <v>0</v>
      </c>
      <c r="H122" s="21">
        <v>0</v>
      </c>
      <c r="I122" s="21">
        <v>0</v>
      </c>
      <c r="J122" s="19">
        <f t="shared" si="25"/>
        <v>3.6606636127613723</v>
      </c>
      <c r="K122" s="20">
        <v>0</v>
      </c>
      <c r="L122" s="21">
        <v>0</v>
      </c>
      <c r="M122" s="19">
        <f t="shared" si="26"/>
        <v>3.6606636127613723</v>
      </c>
      <c r="N122" s="16">
        <f t="shared" si="22"/>
        <v>7.9741404289037643E-3</v>
      </c>
      <c r="O122" s="17">
        <f t="shared" si="27"/>
        <v>2.2482149107665319</v>
      </c>
      <c r="P122" s="17">
        <f t="shared" si="28"/>
        <v>0.4447973346369492</v>
      </c>
      <c r="Q122" s="19">
        <f t="shared" si="29"/>
        <v>1.6282534179587236</v>
      </c>
    </row>
    <row r="123" spans="2:17" x14ac:dyDescent="0.25">
      <c r="B123" s="14">
        <f t="shared" si="23"/>
        <v>103</v>
      </c>
      <c r="C123" s="20">
        <f>(SUM($L$20:L122)-SUM($K$20:K122))*$L$8*0</f>
        <v>0</v>
      </c>
      <c r="D123" s="21">
        <v>0</v>
      </c>
      <c r="E123" s="19">
        <f t="shared" si="24"/>
        <v>0</v>
      </c>
      <c r="F123" s="21">
        <v>0</v>
      </c>
      <c r="G123" s="21">
        <v>0</v>
      </c>
      <c r="H123" s="21">
        <v>0</v>
      </c>
      <c r="I123" s="21">
        <v>0</v>
      </c>
      <c r="J123" s="19">
        <f t="shared" si="25"/>
        <v>0</v>
      </c>
      <c r="K123" s="20">
        <v>0</v>
      </c>
      <c r="L123" s="21">
        <v>0</v>
      </c>
      <c r="M123" s="19">
        <f t="shared" si="26"/>
        <v>0</v>
      </c>
      <c r="N123" s="16">
        <f t="shared" si="22"/>
        <v>7.9741404289037643E-3</v>
      </c>
      <c r="O123" s="17">
        <f t="shared" si="27"/>
        <v>2.2661424921793394</v>
      </c>
      <c r="P123" s="17">
        <f t="shared" si="28"/>
        <v>0.44127851776800864</v>
      </c>
      <c r="Q123" s="19">
        <f t="shared" si="29"/>
        <v>0</v>
      </c>
    </row>
    <row r="124" spans="2:17" x14ac:dyDescent="0.25">
      <c r="B124" s="14">
        <f t="shared" si="23"/>
        <v>104</v>
      </c>
      <c r="C124" s="20">
        <f>(SUM($L$20:L123)-SUM($K$20:K123))*$L$8*0</f>
        <v>0</v>
      </c>
      <c r="D124" s="21">
        <v>0</v>
      </c>
      <c r="E124" s="19">
        <f t="shared" si="24"/>
        <v>0</v>
      </c>
      <c r="F124" s="21">
        <v>0</v>
      </c>
      <c r="G124" s="21">
        <v>0</v>
      </c>
      <c r="H124" s="21">
        <v>0</v>
      </c>
      <c r="I124" s="21">
        <v>0</v>
      </c>
      <c r="J124" s="19">
        <f t="shared" si="25"/>
        <v>0</v>
      </c>
      <c r="K124" s="20">
        <v>0</v>
      </c>
      <c r="L124" s="21">
        <v>0</v>
      </c>
      <c r="M124" s="19">
        <f t="shared" si="26"/>
        <v>0</v>
      </c>
      <c r="N124" s="16">
        <f t="shared" si="22"/>
        <v>7.9741404289037643E-3</v>
      </c>
      <c r="O124" s="17">
        <f t="shared" si="27"/>
        <v>2.2842130306438837</v>
      </c>
      <c r="P124" s="17">
        <f t="shared" si="28"/>
        <v>0.43778753845831786</v>
      </c>
      <c r="Q124" s="19">
        <f t="shared" si="29"/>
        <v>0</v>
      </c>
    </row>
    <row r="125" spans="2:17" x14ac:dyDescent="0.25">
      <c r="B125" s="14">
        <f t="shared" si="23"/>
        <v>105</v>
      </c>
      <c r="C125" s="20">
        <f>(SUM($L$20:L124)-SUM($K$20:K124))*$L$8*0</f>
        <v>0</v>
      </c>
      <c r="D125" s="21">
        <v>0</v>
      </c>
      <c r="E125" s="19">
        <f t="shared" si="24"/>
        <v>0</v>
      </c>
      <c r="F125" s="21">
        <v>0</v>
      </c>
      <c r="G125" s="21">
        <v>0</v>
      </c>
      <c r="H125" s="21">
        <v>0</v>
      </c>
      <c r="I125" s="21">
        <v>0</v>
      </c>
      <c r="J125" s="19">
        <f t="shared" si="25"/>
        <v>0</v>
      </c>
      <c r="K125" s="20">
        <v>0</v>
      </c>
      <c r="L125" s="21">
        <v>0</v>
      </c>
      <c r="M125" s="19">
        <f t="shared" si="26"/>
        <v>0</v>
      </c>
      <c r="N125" s="16">
        <f t="shared" si="22"/>
        <v>7.9741404289037643E-3</v>
      </c>
      <c r="O125" s="17">
        <f t="shared" si="27"/>
        <v>2.3024276661197698</v>
      </c>
      <c r="P125" s="17">
        <f t="shared" si="28"/>
        <v>0.43432417648337146</v>
      </c>
      <c r="Q125" s="19">
        <f t="shared" si="29"/>
        <v>0</v>
      </c>
    </row>
    <row r="126" spans="2:17" x14ac:dyDescent="0.25">
      <c r="B126" s="14">
        <f t="shared" si="23"/>
        <v>106</v>
      </c>
      <c r="C126" s="20">
        <f>(SUM($L$20:L125)-SUM($K$20:K125))*$L$8*0</f>
        <v>0</v>
      </c>
      <c r="D126" s="21">
        <v>0</v>
      </c>
      <c r="E126" s="19">
        <f t="shared" si="24"/>
        <v>0</v>
      </c>
      <c r="F126" s="21">
        <v>0</v>
      </c>
      <c r="G126" s="21">
        <v>0</v>
      </c>
      <c r="H126" s="21">
        <v>0</v>
      </c>
      <c r="I126" s="21">
        <v>0</v>
      </c>
      <c r="J126" s="19">
        <f t="shared" si="25"/>
        <v>0</v>
      </c>
      <c r="K126" s="20">
        <v>0</v>
      </c>
      <c r="L126" s="21">
        <v>0</v>
      </c>
      <c r="M126" s="19">
        <f t="shared" si="26"/>
        <v>0</v>
      </c>
      <c r="N126" s="16">
        <f t="shared" si="22"/>
        <v>7.9741404289037643E-3</v>
      </c>
      <c r="O126" s="17">
        <f t="shared" si="27"/>
        <v>2.3207875476568023</v>
      </c>
      <c r="P126" s="17">
        <f t="shared" si="28"/>
        <v>0.43088821336087241</v>
      </c>
      <c r="Q126" s="19">
        <f t="shared" si="29"/>
        <v>0</v>
      </c>
    </row>
    <row r="127" spans="2:17" x14ac:dyDescent="0.25">
      <c r="B127" s="14">
        <f t="shared" si="23"/>
        <v>107</v>
      </c>
      <c r="C127" s="20">
        <f>(SUM($L$20:L126)-SUM($K$20:K126))*$L$8*0</f>
        <v>0</v>
      </c>
      <c r="D127" s="21">
        <v>0</v>
      </c>
      <c r="E127" s="19">
        <f t="shared" si="24"/>
        <v>0</v>
      </c>
      <c r="F127" s="21">
        <v>0</v>
      </c>
      <c r="G127" s="21">
        <v>0</v>
      </c>
      <c r="H127" s="21">
        <v>0</v>
      </c>
      <c r="I127" s="21">
        <v>0</v>
      </c>
      <c r="J127" s="19">
        <f t="shared" si="25"/>
        <v>0</v>
      </c>
      <c r="K127" s="20">
        <v>0</v>
      </c>
      <c r="L127" s="21">
        <v>0</v>
      </c>
      <c r="M127" s="19">
        <f t="shared" si="26"/>
        <v>0</v>
      </c>
      <c r="N127" s="16">
        <f t="shared" si="22"/>
        <v>7.9741404289037643E-3</v>
      </c>
      <c r="O127" s="17">
        <f t="shared" si="27"/>
        <v>2.3392938334674684</v>
      </c>
      <c r="P127" s="17">
        <f t="shared" si="28"/>
        <v>0.42747943233694957</v>
      </c>
      <c r="Q127" s="19">
        <f t="shared" si="29"/>
        <v>0</v>
      </c>
    </row>
    <row r="128" spans="2:17" x14ac:dyDescent="0.25">
      <c r="B128" s="14">
        <f t="shared" si="23"/>
        <v>108</v>
      </c>
      <c r="C128" s="20">
        <f>(SUM($L$20:L127)-SUM($K$20:K127))*$L$8</f>
        <v>3.6606636127613723</v>
      </c>
      <c r="D128" s="21">
        <v>0</v>
      </c>
      <c r="E128" s="19">
        <f t="shared" si="24"/>
        <v>3.6606636127613723</v>
      </c>
      <c r="F128" s="21">
        <v>0</v>
      </c>
      <c r="G128" s="21">
        <v>0</v>
      </c>
      <c r="H128" s="21">
        <v>0</v>
      </c>
      <c r="I128" s="21">
        <v>0</v>
      </c>
      <c r="J128" s="19">
        <f t="shared" si="25"/>
        <v>3.6606636127613723</v>
      </c>
      <c r="K128" s="20">
        <v>0</v>
      </c>
      <c r="L128" s="21">
        <v>0</v>
      </c>
      <c r="M128" s="19">
        <f>+J128+(H128+I128)+(K128-L128)</f>
        <v>3.6606636127613723</v>
      </c>
      <c r="N128" s="16">
        <f t="shared" si="22"/>
        <v>7.9741404289037643E-3</v>
      </c>
      <c r="O128" s="17">
        <f t="shared" si="27"/>
        <v>2.3579476910000072</v>
      </c>
      <c r="P128" s="17">
        <f t="shared" si="28"/>
        <v>0.42409761837248361</v>
      </c>
      <c r="Q128" s="19">
        <f t="shared" si="29"/>
        <v>1.5524787198349097</v>
      </c>
    </row>
    <row r="129" spans="2:17" x14ac:dyDescent="0.25">
      <c r="B129" s="14">
        <f t="shared" si="23"/>
        <v>109</v>
      </c>
      <c r="C129" s="20">
        <f>(SUM($L$20:L128)-SUM($K$20:K128))*$L$8*0</f>
        <v>0</v>
      </c>
      <c r="D129" s="21">
        <v>0</v>
      </c>
      <c r="E129" s="19">
        <f t="shared" si="24"/>
        <v>0</v>
      </c>
      <c r="F129" s="21">
        <v>0</v>
      </c>
      <c r="G129" s="21">
        <v>0</v>
      </c>
      <c r="H129" s="21">
        <v>0</v>
      </c>
      <c r="I129" s="21">
        <v>0</v>
      </c>
      <c r="J129" s="19">
        <f t="shared" si="25"/>
        <v>0</v>
      </c>
      <c r="K129" s="20">
        <v>0</v>
      </c>
      <c r="L129" s="21">
        <v>0</v>
      </c>
      <c r="M129" s="19">
        <f t="shared" ref="M129:M192" si="30">+J129+(H129+I129)+(K129-L129)</f>
        <v>0</v>
      </c>
      <c r="N129" s="16">
        <f t="shared" si="22"/>
        <v>7.9741404289037643E-3</v>
      </c>
      <c r="O129" s="17">
        <f t="shared" si="27"/>
        <v>2.3767502970120504</v>
      </c>
      <c r="P129" s="17">
        <f t="shared" si="28"/>
        <v>0.42074255812954248</v>
      </c>
      <c r="Q129" s="19">
        <f t="shared" si="29"/>
        <v>0</v>
      </c>
    </row>
    <row r="130" spans="2:17" x14ac:dyDescent="0.25">
      <c r="B130" s="14">
        <f t="shared" si="23"/>
        <v>110</v>
      </c>
      <c r="C130" s="20">
        <f>(SUM($L$20:L129)-SUM($K$20:K129))*$L$8*0</f>
        <v>0</v>
      </c>
      <c r="D130" s="21">
        <v>0</v>
      </c>
      <c r="E130" s="19">
        <f t="shared" si="24"/>
        <v>0</v>
      </c>
      <c r="F130" s="21">
        <v>0</v>
      </c>
      <c r="G130" s="21">
        <v>0</v>
      </c>
      <c r="H130" s="21">
        <v>0</v>
      </c>
      <c r="I130" s="21">
        <v>0</v>
      </c>
      <c r="J130" s="19">
        <f t="shared" si="25"/>
        <v>0</v>
      </c>
      <c r="K130" s="20">
        <v>0</v>
      </c>
      <c r="L130" s="21">
        <v>0</v>
      </c>
      <c r="M130" s="19">
        <f t="shared" si="30"/>
        <v>0</v>
      </c>
      <c r="N130" s="16">
        <f t="shared" si="22"/>
        <v>7.9741404289037643E-3</v>
      </c>
      <c r="O130" s="17">
        <f t="shared" si="27"/>
        <v>2.3957028376448628</v>
      </c>
      <c r="P130" s="17">
        <f t="shared" si="28"/>
        <v>0.41741403995792203</v>
      </c>
      <c r="Q130" s="19">
        <f t="shared" si="29"/>
        <v>0</v>
      </c>
    </row>
    <row r="131" spans="2:17" x14ac:dyDescent="0.25">
      <c r="B131" s="14">
        <f t="shared" si="23"/>
        <v>111</v>
      </c>
      <c r="C131" s="20">
        <f>(SUM($L$20:L130)-SUM($K$20:K130))*$L$8*0</f>
        <v>0</v>
      </c>
      <c r="D131" s="21">
        <v>0</v>
      </c>
      <c r="E131" s="19">
        <f t="shared" si="24"/>
        <v>0</v>
      </c>
      <c r="F131" s="21">
        <v>0</v>
      </c>
      <c r="G131" s="21">
        <v>0</v>
      </c>
      <c r="H131" s="21">
        <v>0</v>
      </c>
      <c r="I131" s="21">
        <v>0</v>
      </c>
      <c r="J131" s="19">
        <f t="shared" si="25"/>
        <v>0</v>
      </c>
      <c r="K131" s="20">
        <v>0</v>
      </c>
      <c r="L131" s="21">
        <v>0</v>
      </c>
      <c r="M131" s="19">
        <f t="shared" si="30"/>
        <v>0</v>
      </c>
      <c r="N131" s="16">
        <f t="shared" si="22"/>
        <v>7.9741404289037643E-3</v>
      </c>
      <c r="O131" s="17">
        <f t="shared" si="27"/>
        <v>2.4148065084981662</v>
      </c>
      <c r="P131" s="17">
        <f t="shared" si="28"/>
        <v>0.41411185388179494</v>
      </c>
      <c r="Q131" s="19">
        <f t="shared" si="29"/>
        <v>0</v>
      </c>
    </row>
    <row r="132" spans="2:17" x14ac:dyDescent="0.25">
      <c r="B132" s="14">
        <f t="shared" si="23"/>
        <v>112</v>
      </c>
      <c r="C132" s="20">
        <f>(SUM($L$20:L131)-SUM($K$20:K131))*$L$8*0</f>
        <v>0</v>
      </c>
      <c r="D132" s="21">
        <v>0</v>
      </c>
      <c r="E132" s="19">
        <f t="shared" si="24"/>
        <v>0</v>
      </c>
      <c r="F132" s="21">
        <v>0</v>
      </c>
      <c r="G132" s="21">
        <v>0</v>
      </c>
      <c r="H132" s="21">
        <v>0</v>
      </c>
      <c r="I132" s="21">
        <v>0</v>
      </c>
      <c r="J132" s="19">
        <f t="shared" si="25"/>
        <v>0</v>
      </c>
      <c r="K132" s="20">
        <v>0</v>
      </c>
      <c r="L132" s="21">
        <v>0</v>
      </c>
      <c r="M132" s="19">
        <f t="shared" si="30"/>
        <v>0</v>
      </c>
      <c r="N132" s="16">
        <f t="shared" si="22"/>
        <v>7.9741404289037643E-3</v>
      </c>
      <c r="O132" s="17">
        <f t="shared" si="27"/>
        <v>2.4340625147055621</v>
      </c>
      <c r="P132" s="17">
        <f t="shared" si="28"/>
        <v>0.41083579158646449</v>
      </c>
      <c r="Q132" s="19">
        <f t="shared" si="29"/>
        <v>0</v>
      </c>
    </row>
    <row r="133" spans="2:17" x14ac:dyDescent="0.25">
      <c r="B133" s="14">
        <f t="shared" si="23"/>
        <v>113</v>
      </c>
      <c r="C133" s="20">
        <f>(SUM($L$20:L132)-SUM($K$20:K132))*$L$8*0</f>
        <v>0</v>
      </c>
      <c r="D133" s="21">
        <v>0</v>
      </c>
      <c r="E133" s="19">
        <f t="shared" si="24"/>
        <v>0</v>
      </c>
      <c r="F133" s="21">
        <v>0</v>
      </c>
      <c r="G133" s="21">
        <v>0</v>
      </c>
      <c r="H133" s="21">
        <v>0</v>
      </c>
      <c r="I133" s="21">
        <v>0</v>
      </c>
      <c r="J133" s="19">
        <f t="shared" si="25"/>
        <v>0</v>
      </c>
      <c r="K133" s="20">
        <v>0</v>
      </c>
      <c r="L133" s="21">
        <v>0</v>
      </c>
      <c r="M133" s="19">
        <f t="shared" si="30"/>
        <v>0</v>
      </c>
      <c r="N133" s="16">
        <f t="shared" si="22"/>
        <v>7.9741404289037643E-3</v>
      </c>
      <c r="O133" s="17">
        <f t="shared" si="27"/>
        <v>2.4534720710105549</v>
      </c>
      <c r="P133" s="17">
        <f t="shared" si="28"/>
        <v>0.40758564640522371</v>
      </c>
      <c r="Q133" s="19">
        <f t="shared" si="29"/>
        <v>0</v>
      </c>
    </row>
    <row r="134" spans="2:17" x14ac:dyDescent="0.25">
      <c r="B134" s="14">
        <f t="shared" si="23"/>
        <v>114</v>
      </c>
      <c r="C134" s="20">
        <f>(SUM($L$20:L133)-SUM($K$20:K133))*$L$8</f>
        <v>3.6606636127613723</v>
      </c>
      <c r="D134" s="21">
        <v>0</v>
      </c>
      <c r="E134" s="19">
        <f t="shared" si="24"/>
        <v>3.6606636127613723</v>
      </c>
      <c r="F134" s="21">
        <v>0</v>
      </c>
      <c r="G134" s="21">
        <v>0</v>
      </c>
      <c r="H134" s="21">
        <v>0</v>
      </c>
      <c r="I134" s="21">
        <v>0</v>
      </c>
      <c r="J134" s="19">
        <f t="shared" si="25"/>
        <v>3.6606636127613723</v>
      </c>
      <c r="K134" s="20">
        <v>0</v>
      </c>
      <c r="L134" s="21">
        <v>0</v>
      </c>
      <c r="M134" s="19">
        <f t="shared" si="30"/>
        <v>3.6606636127613723</v>
      </c>
      <c r="N134" s="16">
        <f t="shared" si="22"/>
        <v>7.9741404289037643E-3</v>
      </c>
      <c r="O134" s="17">
        <f t="shared" si="27"/>
        <v>2.4730364018431863</v>
      </c>
      <c r="P134" s="17">
        <f t="shared" si="28"/>
        <v>0.40436121330631725</v>
      </c>
      <c r="Q134" s="19">
        <f t="shared" si="29"/>
        <v>1.4802303799624752</v>
      </c>
    </row>
    <row r="135" spans="2:17" x14ac:dyDescent="0.25">
      <c r="B135" s="14">
        <f t="shared" si="23"/>
        <v>115</v>
      </c>
      <c r="C135" s="20">
        <f>(SUM($L$20:L134)-SUM($K$20:K134))*$L$8*0</f>
        <v>0</v>
      </c>
      <c r="D135" s="21">
        <v>0</v>
      </c>
      <c r="E135" s="19">
        <f t="shared" si="24"/>
        <v>0</v>
      </c>
      <c r="F135" s="21">
        <v>0</v>
      </c>
      <c r="G135" s="21">
        <v>0</v>
      </c>
      <c r="H135" s="21">
        <v>0</v>
      </c>
      <c r="I135" s="21">
        <v>0</v>
      </c>
      <c r="J135" s="19">
        <f t="shared" si="25"/>
        <v>0</v>
      </c>
      <c r="K135" s="20">
        <v>0</v>
      </c>
      <c r="L135" s="21">
        <v>0</v>
      </c>
      <c r="M135" s="19">
        <f t="shared" si="30"/>
        <v>0</v>
      </c>
      <c r="N135" s="16">
        <f t="shared" si="22"/>
        <v>7.9741404289037643E-3</v>
      </c>
      <c r="O135" s="17">
        <f t="shared" si="27"/>
        <v>2.4927567413972747</v>
      </c>
      <c r="P135" s="17">
        <f t="shared" si="28"/>
        <v>0.40116228888000766</v>
      </c>
      <c r="Q135" s="19">
        <f t="shared" si="29"/>
        <v>0</v>
      </c>
    </row>
    <row r="136" spans="2:17" x14ac:dyDescent="0.25">
      <c r="B136" s="14">
        <f t="shared" si="23"/>
        <v>116</v>
      </c>
      <c r="C136" s="20">
        <f>(SUM($L$20:L135)-SUM($K$20:K135))*$L$8*0</f>
        <v>0</v>
      </c>
      <c r="D136" s="21">
        <v>0</v>
      </c>
      <c r="E136" s="19">
        <f t="shared" si="24"/>
        <v>0</v>
      </c>
      <c r="F136" s="21">
        <v>0</v>
      </c>
      <c r="G136" s="21">
        <v>0</v>
      </c>
      <c r="H136" s="21">
        <v>0</v>
      </c>
      <c r="I136" s="21">
        <v>0</v>
      </c>
      <c r="J136" s="19">
        <f t="shared" si="25"/>
        <v>0</v>
      </c>
      <c r="K136" s="20">
        <v>0</v>
      </c>
      <c r="L136" s="21">
        <v>0</v>
      </c>
      <c r="M136" s="19">
        <f t="shared" si="30"/>
        <v>0</v>
      </c>
      <c r="N136" s="16">
        <f t="shared" si="22"/>
        <v>7.9741404289037643E-3</v>
      </c>
      <c r="O136" s="17">
        <f t="shared" si="27"/>
        <v>2.5126343337082728</v>
      </c>
      <c r="P136" s="17">
        <f t="shared" si="28"/>
        <v>0.39798867132574339</v>
      </c>
      <c r="Q136" s="19">
        <f t="shared" si="29"/>
        <v>0</v>
      </c>
    </row>
    <row r="137" spans="2:17" x14ac:dyDescent="0.25">
      <c r="B137" s="14">
        <f t="shared" si="23"/>
        <v>117</v>
      </c>
      <c r="C137" s="20">
        <f>(SUM($L$20:L136)-SUM($K$20:K136))*$L$8*0</f>
        <v>0</v>
      </c>
      <c r="D137" s="21">
        <v>0</v>
      </c>
      <c r="E137" s="19">
        <f t="shared" si="24"/>
        <v>0</v>
      </c>
      <c r="F137" s="21">
        <v>0</v>
      </c>
      <c r="G137" s="21">
        <v>0</v>
      </c>
      <c r="H137" s="21">
        <v>0</v>
      </c>
      <c r="I137" s="21">
        <v>0</v>
      </c>
      <c r="J137" s="19">
        <f t="shared" si="25"/>
        <v>0</v>
      </c>
      <c r="K137" s="20">
        <v>0</v>
      </c>
      <c r="L137" s="21">
        <v>0</v>
      </c>
      <c r="M137" s="19">
        <f t="shared" si="30"/>
        <v>0</v>
      </c>
      <c r="N137" s="16">
        <f t="shared" si="22"/>
        <v>7.9741404289037643E-3</v>
      </c>
      <c r="O137" s="17">
        <f t="shared" si="27"/>
        <v>2.5326704327317482</v>
      </c>
      <c r="P137" s="17">
        <f t="shared" si="28"/>
        <v>0.39484016043942838</v>
      </c>
      <c r="Q137" s="19">
        <f t="shared" si="29"/>
        <v>0</v>
      </c>
    </row>
    <row r="138" spans="2:17" x14ac:dyDescent="0.25">
      <c r="B138" s="14">
        <f t="shared" si="23"/>
        <v>118</v>
      </c>
      <c r="C138" s="20">
        <f>(SUM($L$20:L137)-SUM($K$20:K137))*$L$8*0</f>
        <v>0</v>
      </c>
      <c r="D138" s="21">
        <v>0</v>
      </c>
      <c r="E138" s="19">
        <f t="shared" si="24"/>
        <v>0</v>
      </c>
      <c r="F138" s="21">
        <v>0</v>
      </c>
      <c r="G138" s="21">
        <v>0</v>
      </c>
      <c r="H138" s="21">
        <v>0</v>
      </c>
      <c r="I138" s="21">
        <v>0</v>
      </c>
      <c r="J138" s="19">
        <f t="shared" si="25"/>
        <v>0</v>
      </c>
      <c r="K138" s="20">
        <v>0</v>
      </c>
      <c r="L138" s="21">
        <v>0</v>
      </c>
      <c r="M138" s="19">
        <f t="shared" si="30"/>
        <v>0</v>
      </c>
      <c r="N138" s="16">
        <f t="shared" si="22"/>
        <v>7.9741404289037643E-3</v>
      </c>
      <c r="O138" s="17">
        <f t="shared" si="27"/>
        <v>2.5528663024224829</v>
      </c>
      <c r="P138" s="17">
        <f t="shared" si="28"/>
        <v>0.39171655760079299</v>
      </c>
      <c r="Q138" s="19">
        <f t="shared" si="29"/>
        <v>0</v>
      </c>
    </row>
    <row r="139" spans="2:17" x14ac:dyDescent="0.25">
      <c r="B139" s="14">
        <f t="shared" si="23"/>
        <v>119</v>
      </c>
      <c r="C139" s="20">
        <f>(SUM($L$20:L138)-SUM($K$20:K138))*$L$8*0</f>
        <v>0</v>
      </c>
      <c r="D139" s="21">
        <v>0</v>
      </c>
      <c r="E139" s="19">
        <f t="shared" si="24"/>
        <v>0</v>
      </c>
      <c r="F139" s="21">
        <v>0</v>
      </c>
      <c r="G139" s="21">
        <v>0</v>
      </c>
      <c r="H139" s="21">
        <v>0</v>
      </c>
      <c r="I139" s="21">
        <v>0</v>
      </c>
      <c r="J139" s="19">
        <f t="shared" si="25"/>
        <v>0</v>
      </c>
      <c r="K139" s="20">
        <v>0</v>
      </c>
      <c r="L139" s="21">
        <v>0</v>
      </c>
      <c r="M139" s="19">
        <f t="shared" si="30"/>
        <v>0</v>
      </c>
      <c r="N139" s="16">
        <f t="shared" si="22"/>
        <v>7.9741404289037643E-3</v>
      </c>
      <c r="O139" s="17">
        <f t="shared" si="27"/>
        <v>2.573223216814216</v>
      </c>
      <c r="P139" s="17">
        <f t="shared" si="28"/>
        <v>0.38861766576086315</v>
      </c>
      <c r="Q139" s="19">
        <f t="shared" si="29"/>
        <v>0</v>
      </c>
    </row>
    <row r="140" spans="2:17" x14ac:dyDescent="0.25">
      <c r="B140" s="14">
        <f t="shared" si="23"/>
        <v>120</v>
      </c>
      <c r="C140" s="20">
        <f>(SUM($L$20:L139)-SUM($K$20:K139))*$L$8</f>
        <v>3.6606636127613723</v>
      </c>
      <c r="D140" s="21">
        <v>0</v>
      </c>
      <c r="E140" s="19">
        <f t="shared" si="24"/>
        <v>3.6606636127613723</v>
      </c>
      <c r="F140" s="21">
        <v>0</v>
      </c>
      <c r="G140" s="21">
        <v>0</v>
      </c>
      <c r="H140" s="21">
        <v>0</v>
      </c>
      <c r="I140" s="21">
        <v>0</v>
      </c>
      <c r="J140" s="19">
        <f t="shared" si="25"/>
        <v>3.6606636127613723</v>
      </c>
      <c r="K140" s="20">
        <f>+$E$10/4</f>
        <v>25</v>
      </c>
      <c r="L140" s="21">
        <v>0</v>
      </c>
      <c r="M140" s="19">
        <f t="shared" si="30"/>
        <v>28.660663612761372</v>
      </c>
      <c r="N140" s="16">
        <f t="shared" si="22"/>
        <v>7.9741404289037643E-3</v>
      </c>
      <c r="O140" s="17">
        <f t="shared" si="27"/>
        <v>2.593742460100009</v>
      </c>
      <c r="P140" s="17">
        <f t="shared" si="28"/>
        <v>0.38554328942953042</v>
      </c>
      <c r="Q140" s="19">
        <f t="shared" si="29"/>
        <v>11.049926526497268</v>
      </c>
    </row>
    <row r="141" spans="2:17" x14ac:dyDescent="0.25">
      <c r="B141" s="14">
        <f t="shared" ref="B141:B146" si="31">+B140+1</f>
        <v>121</v>
      </c>
      <c r="C141" s="20">
        <f>(SUM($L$20:L140)-SUM($K$20:K140))*$L$8*0</f>
        <v>0</v>
      </c>
      <c r="D141" s="21">
        <v>0</v>
      </c>
      <c r="E141" s="19">
        <f t="shared" ref="E141:E146" si="32">+C141-(D141)</f>
        <v>0</v>
      </c>
      <c r="F141" s="21">
        <v>0</v>
      </c>
      <c r="G141" s="21">
        <v>0</v>
      </c>
      <c r="H141" s="21">
        <v>0</v>
      </c>
      <c r="I141" s="21">
        <v>0</v>
      </c>
      <c r="J141" s="19">
        <f t="shared" ref="J141:J146" si="33">+E141-(F141+G141+H141+I141)</f>
        <v>0</v>
      </c>
      <c r="K141" s="20">
        <v>0</v>
      </c>
      <c r="L141" s="21">
        <v>0</v>
      </c>
      <c r="M141" s="19">
        <f t="shared" si="30"/>
        <v>0</v>
      </c>
      <c r="N141" s="16">
        <f t="shared" si="22"/>
        <v>7.9741404289037643E-3</v>
      </c>
      <c r="O141" s="17">
        <f t="shared" ref="O141:O146" si="34">(1+N141)^B141</f>
        <v>2.6144253267132562</v>
      </c>
      <c r="P141" s="17">
        <f t="shared" ref="P141:P146" si="35">1/O141</f>
        <v>0.38249323466322033</v>
      </c>
      <c r="Q141" s="19">
        <f t="shared" ref="Q141:Q146" si="36">+M141*P141</f>
        <v>0</v>
      </c>
    </row>
    <row r="142" spans="2:17" x14ac:dyDescent="0.25">
      <c r="B142" s="14">
        <f t="shared" si="31"/>
        <v>122</v>
      </c>
      <c r="C142" s="20">
        <f>(SUM($L$20:L141)-SUM($K$20:K141))*$L$8*0</f>
        <v>0</v>
      </c>
      <c r="D142" s="21">
        <v>0</v>
      </c>
      <c r="E142" s="19">
        <f t="shared" si="32"/>
        <v>0</v>
      </c>
      <c r="F142" s="21">
        <v>0</v>
      </c>
      <c r="G142" s="21">
        <v>0</v>
      </c>
      <c r="H142" s="21">
        <v>0</v>
      </c>
      <c r="I142" s="21">
        <v>0</v>
      </c>
      <c r="J142" s="19">
        <f t="shared" si="33"/>
        <v>0</v>
      </c>
      <c r="K142" s="20">
        <v>0</v>
      </c>
      <c r="L142" s="21">
        <v>0</v>
      </c>
      <c r="M142" s="19">
        <f t="shared" si="30"/>
        <v>0</v>
      </c>
      <c r="N142" s="16">
        <f t="shared" si="22"/>
        <v>7.9741404289037643E-3</v>
      </c>
      <c r="O142" s="17">
        <f t="shared" si="34"/>
        <v>2.6352731214093503</v>
      </c>
      <c r="P142" s="17">
        <f t="shared" si="35"/>
        <v>0.37946730905265624</v>
      </c>
      <c r="Q142" s="19">
        <f t="shared" si="36"/>
        <v>0</v>
      </c>
    </row>
    <row r="143" spans="2:17" x14ac:dyDescent="0.25">
      <c r="B143" s="14">
        <f t="shared" si="31"/>
        <v>123</v>
      </c>
      <c r="C143" s="20">
        <f>(SUM($L$20:L142)-SUM($K$20:K142))*$L$8*0</f>
        <v>0</v>
      </c>
      <c r="D143" s="21">
        <v>0</v>
      </c>
      <c r="E143" s="19">
        <f t="shared" si="32"/>
        <v>0</v>
      </c>
      <c r="F143" s="21">
        <v>0</v>
      </c>
      <c r="G143" s="21">
        <v>0</v>
      </c>
      <c r="H143" s="21">
        <v>0</v>
      </c>
      <c r="I143" s="21">
        <v>0</v>
      </c>
      <c r="J143" s="19">
        <f t="shared" si="33"/>
        <v>0</v>
      </c>
      <c r="K143" s="20">
        <v>0</v>
      </c>
      <c r="L143" s="21">
        <v>0</v>
      </c>
      <c r="M143" s="19">
        <f t="shared" si="30"/>
        <v>0</v>
      </c>
      <c r="N143" s="16">
        <f t="shared" si="22"/>
        <v>7.9741404289037643E-3</v>
      </c>
      <c r="O143" s="17">
        <f t="shared" si="34"/>
        <v>2.656287159347984</v>
      </c>
      <c r="P143" s="17">
        <f t="shared" si="35"/>
        <v>0.3764653217107225</v>
      </c>
      <c r="Q143" s="19">
        <f t="shared" si="36"/>
        <v>0</v>
      </c>
    </row>
    <row r="144" spans="2:17" x14ac:dyDescent="0.25">
      <c r="B144" s="14">
        <f t="shared" si="31"/>
        <v>124</v>
      </c>
      <c r="C144" s="20">
        <f>(SUM($L$20:L143)-SUM($K$20:K143))*$L$8*0</f>
        <v>0</v>
      </c>
      <c r="D144" s="21">
        <v>0</v>
      </c>
      <c r="E144" s="19">
        <f t="shared" si="32"/>
        <v>0</v>
      </c>
      <c r="F144" s="21">
        <v>0</v>
      </c>
      <c r="G144" s="21">
        <v>0</v>
      </c>
      <c r="H144" s="21">
        <v>0</v>
      </c>
      <c r="I144" s="21">
        <v>0</v>
      </c>
      <c r="J144" s="19">
        <f t="shared" si="33"/>
        <v>0</v>
      </c>
      <c r="K144" s="20">
        <v>0</v>
      </c>
      <c r="L144" s="21">
        <v>0</v>
      </c>
      <c r="M144" s="19">
        <f t="shared" si="30"/>
        <v>0</v>
      </c>
      <c r="N144" s="16">
        <f t="shared" si="22"/>
        <v>7.9741404289037643E-3</v>
      </c>
      <c r="O144" s="17">
        <f t="shared" si="34"/>
        <v>2.6774687661761187</v>
      </c>
      <c r="P144" s="17">
        <f t="shared" si="35"/>
        <v>0.37348708326042224</v>
      </c>
      <c r="Q144" s="19">
        <f t="shared" si="36"/>
        <v>0</v>
      </c>
    </row>
    <row r="145" spans="2:17" x14ac:dyDescent="0.25">
      <c r="B145" s="14">
        <f t="shared" si="31"/>
        <v>125</v>
      </c>
      <c r="C145" s="20">
        <f>(SUM($L$20:L144)-SUM($K$20:K144))*$L$8*0</f>
        <v>0</v>
      </c>
      <c r="D145" s="21">
        <v>0</v>
      </c>
      <c r="E145" s="19">
        <f t="shared" si="32"/>
        <v>0</v>
      </c>
      <c r="F145" s="21">
        <v>0</v>
      </c>
      <c r="G145" s="21">
        <v>0</v>
      </c>
      <c r="H145" s="21">
        <v>0</v>
      </c>
      <c r="I145" s="21">
        <v>0</v>
      </c>
      <c r="J145" s="19">
        <f t="shared" si="33"/>
        <v>0</v>
      </c>
      <c r="K145" s="20">
        <v>0</v>
      </c>
      <c r="L145" s="21">
        <v>0</v>
      </c>
      <c r="M145" s="19">
        <f t="shared" si="30"/>
        <v>0</v>
      </c>
      <c r="N145" s="16">
        <f t="shared" si="22"/>
        <v>7.9741404289037643E-3</v>
      </c>
      <c r="O145" s="17">
        <f t="shared" si="34"/>
        <v>2.6988192781116109</v>
      </c>
      <c r="P145" s="17">
        <f t="shared" si="35"/>
        <v>0.37053240582293057</v>
      </c>
      <c r="Q145" s="19">
        <f t="shared" si="36"/>
        <v>0</v>
      </c>
    </row>
    <row r="146" spans="2:17" x14ac:dyDescent="0.25">
      <c r="B146" s="14">
        <f t="shared" si="31"/>
        <v>126</v>
      </c>
      <c r="C146" s="20">
        <f>(SUM($L$20:L145)-SUM($K$20:K145))*$L$8</f>
        <v>2.4404424085075815</v>
      </c>
      <c r="D146" s="21">
        <v>0</v>
      </c>
      <c r="E146" s="19">
        <f t="shared" si="32"/>
        <v>2.4404424085075815</v>
      </c>
      <c r="F146" s="21">
        <v>0</v>
      </c>
      <c r="G146" s="21">
        <v>0</v>
      </c>
      <c r="H146" s="21">
        <v>0</v>
      </c>
      <c r="I146" s="21">
        <v>0</v>
      </c>
      <c r="J146" s="19">
        <f t="shared" si="33"/>
        <v>2.4404424085075815</v>
      </c>
      <c r="K146" s="20">
        <v>0</v>
      </c>
      <c r="L146" s="21">
        <v>0</v>
      </c>
      <c r="M146" s="19">
        <f t="shared" si="30"/>
        <v>2.4404424085075815</v>
      </c>
      <c r="N146" s="16">
        <f t="shared" si="22"/>
        <v>7.9741404289037643E-3</v>
      </c>
      <c r="O146" s="17">
        <f t="shared" si="34"/>
        <v>2.7203400420275052</v>
      </c>
      <c r="P146" s="17">
        <f t="shared" si="35"/>
        <v>0.36760110300574295</v>
      </c>
      <c r="Q146" s="19">
        <f t="shared" si="36"/>
        <v>0.89710932118937892</v>
      </c>
    </row>
    <row r="147" spans="2:17" x14ac:dyDescent="0.25">
      <c r="B147" s="14">
        <f t="shared" ref="B147:B200" si="37">+B146+1</f>
        <v>127</v>
      </c>
      <c r="C147" s="20">
        <f>(SUM($L$20:L146)-SUM($K$20:K146))*$L$8*0</f>
        <v>0</v>
      </c>
      <c r="D147" s="21">
        <v>0</v>
      </c>
      <c r="E147" s="19">
        <f t="shared" ref="E147:E200" si="38">+C147-(D147)</f>
        <v>0</v>
      </c>
      <c r="F147" s="21">
        <v>0</v>
      </c>
      <c r="G147" s="21">
        <v>0</v>
      </c>
      <c r="H147" s="21">
        <v>0</v>
      </c>
      <c r="I147" s="21">
        <v>0</v>
      </c>
      <c r="J147" s="19">
        <f t="shared" ref="J147:J200" si="39">+E147-(F147+G147+H147+I147)</f>
        <v>0</v>
      </c>
      <c r="K147" s="20">
        <v>0</v>
      </c>
      <c r="L147" s="21">
        <v>0</v>
      </c>
      <c r="M147" s="19">
        <f t="shared" si="30"/>
        <v>0</v>
      </c>
      <c r="N147" s="16">
        <f t="shared" si="22"/>
        <v>7.9741404289037643E-3</v>
      </c>
      <c r="O147" s="17">
        <f t="shared" ref="O147:O200" si="40">(1+N147)^B147</f>
        <v>2.7420324155370022</v>
      </c>
      <c r="P147" s="17">
        <f t="shared" ref="P147:P200" si="41">1/O147</f>
        <v>0.36469298989091603</v>
      </c>
      <c r="Q147" s="19">
        <f t="shared" ref="Q147:Q200" si="42">+M147*P147</f>
        <v>0</v>
      </c>
    </row>
    <row r="148" spans="2:17" x14ac:dyDescent="0.25">
      <c r="B148" s="14">
        <f t="shared" si="37"/>
        <v>128</v>
      </c>
      <c r="C148" s="20">
        <f>(SUM($L$20:L147)-SUM($K$20:K147))*$L$8*0</f>
        <v>0</v>
      </c>
      <c r="D148" s="21">
        <v>0</v>
      </c>
      <c r="E148" s="19">
        <f t="shared" si="38"/>
        <v>0</v>
      </c>
      <c r="F148" s="21">
        <v>0</v>
      </c>
      <c r="G148" s="21">
        <v>0</v>
      </c>
      <c r="H148" s="21">
        <v>0</v>
      </c>
      <c r="I148" s="21">
        <v>0</v>
      </c>
      <c r="J148" s="19">
        <f t="shared" si="39"/>
        <v>0</v>
      </c>
      <c r="K148" s="20">
        <v>0</v>
      </c>
      <c r="L148" s="21">
        <v>0</v>
      </c>
      <c r="M148" s="19">
        <f t="shared" si="30"/>
        <v>0</v>
      </c>
      <c r="N148" s="16">
        <f t="shared" si="22"/>
        <v>7.9741404289037643E-3</v>
      </c>
      <c r="O148" s="17">
        <f t="shared" si="40"/>
        <v>2.7638977670791012</v>
      </c>
      <c r="P148" s="17">
        <f t="shared" si="41"/>
        <v>0.36180788302340294</v>
      </c>
      <c r="Q148" s="19">
        <f t="shared" si="42"/>
        <v>0</v>
      </c>
    </row>
    <row r="149" spans="2:17" x14ac:dyDescent="0.25">
      <c r="B149" s="14">
        <f t="shared" si="37"/>
        <v>129</v>
      </c>
      <c r="C149" s="20">
        <f>(SUM($L$20:L148)-SUM($K$20:K148))*$L$8*0</f>
        <v>0</v>
      </c>
      <c r="D149" s="21">
        <v>0</v>
      </c>
      <c r="E149" s="19">
        <f t="shared" si="38"/>
        <v>0</v>
      </c>
      <c r="F149" s="21">
        <v>0</v>
      </c>
      <c r="G149" s="21">
        <v>0</v>
      </c>
      <c r="H149" s="21">
        <v>0</v>
      </c>
      <c r="I149" s="21">
        <v>0</v>
      </c>
      <c r="J149" s="19">
        <f t="shared" si="39"/>
        <v>0</v>
      </c>
      <c r="K149" s="20">
        <v>0</v>
      </c>
      <c r="L149" s="21">
        <v>0</v>
      </c>
      <c r="M149" s="19">
        <f t="shared" si="30"/>
        <v>0</v>
      </c>
      <c r="N149" s="16">
        <f t="shared" ref="N149:N212" si="43">IF($Q$4="Valor presente",$L$12, $L$10)</f>
        <v>7.9741404289037643E-3</v>
      </c>
      <c r="O149" s="17">
        <f t="shared" si="40"/>
        <v>2.7859374760049236</v>
      </c>
      <c r="P149" s="17">
        <f t="shared" si="41"/>
        <v>0.35894560039948031</v>
      </c>
      <c r="Q149" s="19">
        <f t="shared" si="42"/>
        <v>0</v>
      </c>
    </row>
    <row r="150" spans="2:17" x14ac:dyDescent="0.25">
      <c r="B150" s="14">
        <f t="shared" si="37"/>
        <v>130</v>
      </c>
      <c r="C150" s="20">
        <f>(SUM($L$20:L149)-SUM($K$20:K149))*$L$8*0</f>
        <v>0</v>
      </c>
      <c r="D150" s="21">
        <v>0</v>
      </c>
      <c r="E150" s="19">
        <f t="shared" si="38"/>
        <v>0</v>
      </c>
      <c r="F150" s="21">
        <v>0</v>
      </c>
      <c r="G150" s="21">
        <v>0</v>
      </c>
      <c r="H150" s="21">
        <v>0</v>
      </c>
      <c r="I150" s="21">
        <v>0</v>
      </c>
      <c r="J150" s="19">
        <f t="shared" si="39"/>
        <v>0</v>
      </c>
      <c r="K150" s="20">
        <v>0</v>
      </c>
      <c r="L150" s="21">
        <v>0</v>
      </c>
      <c r="M150" s="19">
        <f t="shared" si="30"/>
        <v>0</v>
      </c>
      <c r="N150" s="16">
        <f t="shared" si="43"/>
        <v>7.9741404289037643E-3</v>
      </c>
      <c r="O150" s="17">
        <f t="shared" si="40"/>
        <v>2.8081529326647323</v>
      </c>
      <c r="P150" s="17">
        <f t="shared" si="41"/>
        <v>0.35610596145526624</v>
      </c>
      <c r="Q150" s="19">
        <f t="shared" si="42"/>
        <v>0</v>
      </c>
    </row>
    <row r="151" spans="2:17" x14ac:dyDescent="0.25">
      <c r="B151" s="14">
        <f t="shared" si="37"/>
        <v>131</v>
      </c>
      <c r="C151" s="20">
        <f>(SUM($L$20:L150)-SUM($K$20:K150))*$L$8*0</f>
        <v>0</v>
      </c>
      <c r="D151" s="21">
        <v>0</v>
      </c>
      <c r="E151" s="19">
        <f t="shared" si="38"/>
        <v>0</v>
      </c>
      <c r="F151" s="21">
        <v>0</v>
      </c>
      <c r="G151" s="21">
        <v>0</v>
      </c>
      <c r="H151" s="21">
        <v>0</v>
      </c>
      <c r="I151" s="21">
        <v>0</v>
      </c>
      <c r="J151" s="19">
        <f t="shared" si="39"/>
        <v>0</v>
      </c>
      <c r="K151" s="20">
        <v>0</v>
      </c>
      <c r="L151" s="21">
        <v>0</v>
      </c>
      <c r="M151" s="19">
        <f t="shared" si="30"/>
        <v>0</v>
      </c>
      <c r="N151" s="16">
        <f t="shared" si="43"/>
        <v>7.9741404289037643E-3</v>
      </c>
      <c r="O151" s="17">
        <f t="shared" si="40"/>
        <v>2.8305455384956386</v>
      </c>
      <c r="P151" s="17">
        <f t="shared" si="41"/>
        <v>0.35328878705532996</v>
      </c>
      <c r="Q151" s="19">
        <f t="shared" si="42"/>
        <v>0</v>
      </c>
    </row>
    <row r="152" spans="2:17" x14ac:dyDescent="0.25">
      <c r="B152" s="14">
        <f t="shared" si="37"/>
        <v>132</v>
      </c>
      <c r="C152" s="20">
        <f>(SUM($L$20:L151)-SUM($K$20:K151))*$L$8</f>
        <v>2.4404424085075815</v>
      </c>
      <c r="D152" s="21">
        <v>0</v>
      </c>
      <c r="E152" s="19">
        <f t="shared" si="38"/>
        <v>2.4404424085075815</v>
      </c>
      <c r="F152" s="21">
        <v>0</v>
      </c>
      <c r="G152" s="21">
        <v>0</v>
      </c>
      <c r="H152" s="21">
        <v>0</v>
      </c>
      <c r="I152" s="21">
        <v>0</v>
      </c>
      <c r="J152" s="19">
        <f t="shared" si="39"/>
        <v>2.4404424085075815</v>
      </c>
      <c r="K152" s="20">
        <v>0</v>
      </c>
      <c r="L152" s="21">
        <v>0</v>
      </c>
      <c r="M152" s="19">
        <f t="shared" si="30"/>
        <v>2.4404424085075815</v>
      </c>
      <c r="N152" s="16">
        <f t="shared" si="43"/>
        <v>7.9741404289037643E-3</v>
      </c>
      <c r="O152" s="17">
        <f t="shared" si="40"/>
        <v>2.85311670611001</v>
      </c>
      <c r="P152" s="17">
        <f t="shared" si="41"/>
        <v>0.35049389948139126</v>
      </c>
      <c r="Q152" s="19">
        <f t="shared" si="42"/>
        <v>0.85536017621758065</v>
      </c>
    </row>
    <row r="153" spans="2:17" x14ac:dyDescent="0.25">
      <c r="B153" s="14">
        <f t="shared" si="37"/>
        <v>133</v>
      </c>
      <c r="C153" s="20">
        <f>(SUM($L$20:L152)-SUM($K$20:K152))*$L$8*0</f>
        <v>0</v>
      </c>
      <c r="D153" s="21">
        <v>0</v>
      </c>
      <c r="E153" s="19">
        <f t="shared" si="38"/>
        <v>0</v>
      </c>
      <c r="F153" s="21">
        <v>0</v>
      </c>
      <c r="G153" s="21">
        <v>0</v>
      </c>
      <c r="H153" s="21">
        <v>0</v>
      </c>
      <c r="I153" s="21">
        <v>0</v>
      </c>
      <c r="J153" s="19">
        <f t="shared" si="39"/>
        <v>0</v>
      </c>
      <c r="K153" s="20">
        <v>0</v>
      </c>
      <c r="L153" s="21">
        <v>0</v>
      </c>
      <c r="M153" s="19">
        <f t="shared" si="30"/>
        <v>0</v>
      </c>
      <c r="N153" s="16">
        <f t="shared" si="43"/>
        <v>7.9741404289037643E-3</v>
      </c>
      <c r="O153" s="17">
        <f t="shared" si="40"/>
        <v>2.875867859384583</v>
      </c>
      <c r="P153" s="17">
        <f t="shared" si="41"/>
        <v>0.34772112242110925</v>
      </c>
      <c r="Q153" s="19">
        <f t="shared" si="42"/>
        <v>0</v>
      </c>
    </row>
    <row r="154" spans="2:17" x14ac:dyDescent="0.25">
      <c r="B154" s="14">
        <f t="shared" si="37"/>
        <v>134</v>
      </c>
      <c r="C154" s="20">
        <f>(SUM($L$20:L153)-SUM($K$20:K153))*$L$8*0</f>
        <v>0</v>
      </c>
      <c r="D154" s="21">
        <v>0</v>
      </c>
      <c r="E154" s="19">
        <f t="shared" si="38"/>
        <v>0</v>
      </c>
      <c r="F154" s="21">
        <v>0</v>
      </c>
      <c r="G154" s="21">
        <v>0</v>
      </c>
      <c r="H154" s="21">
        <v>0</v>
      </c>
      <c r="I154" s="21">
        <v>0</v>
      </c>
      <c r="J154" s="19">
        <f t="shared" si="39"/>
        <v>0</v>
      </c>
      <c r="K154" s="20">
        <v>0</v>
      </c>
      <c r="L154" s="21">
        <v>0</v>
      </c>
      <c r="M154" s="19">
        <f t="shared" si="30"/>
        <v>0</v>
      </c>
      <c r="N154" s="16">
        <f t="shared" si="43"/>
        <v>7.9741404289037643E-3</v>
      </c>
      <c r="O154" s="17">
        <f t="shared" si="40"/>
        <v>2.8988004335502859</v>
      </c>
      <c r="P154" s="17">
        <f t="shared" si="41"/>
        <v>0.34497028095696014</v>
      </c>
      <c r="Q154" s="19">
        <f t="shared" si="42"/>
        <v>0</v>
      </c>
    </row>
    <row r="155" spans="2:17" x14ac:dyDescent="0.25">
      <c r="B155" s="14">
        <f t="shared" si="37"/>
        <v>135</v>
      </c>
      <c r="C155" s="20">
        <f>(SUM($L$20:L154)-SUM($K$20:K154))*$L$8*0</f>
        <v>0</v>
      </c>
      <c r="D155" s="21">
        <v>0</v>
      </c>
      <c r="E155" s="19">
        <f t="shared" si="38"/>
        <v>0</v>
      </c>
      <c r="F155" s="21">
        <v>0</v>
      </c>
      <c r="G155" s="21">
        <v>0</v>
      </c>
      <c r="H155" s="21">
        <v>0</v>
      </c>
      <c r="I155" s="21">
        <v>0</v>
      </c>
      <c r="J155" s="19">
        <f t="shared" si="39"/>
        <v>0</v>
      </c>
      <c r="K155" s="20">
        <v>0</v>
      </c>
      <c r="L155" s="21">
        <v>0</v>
      </c>
      <c r="M155" s="19">
        <f t="shared" si="30"/>
        <v>0</v>
      </c>
      <c r="N155" s="16">
        <f t="shared" si="43"/>
        <v>7.9741404289037643E-3</v>
      </c>
      <c r="O155" s="17">
        <f t="shared" si="40"/>
        <v>2.921915875282783</v>
      </c>
      <c r="P155" s="17">
        <f t="shared" si="41"/>
        <v>0.34224120155520221</v>
      </c>
      <c r="Q155" s="19">
        <f t="shared" si="42"/>
        <v>0</v>
      </c>
    </row>
    <row r="156" spans="2:17" x14ac:dyDescent="0.25">
      <c r="B156" s="14">
        <f t="shared" si="37"/>
        <v>136</v>
      </c>
      <c r="C156" s="20">
        <f>(SUM($L$20:L155)-SUM($K$20:K155))*$L$8*0</f>
        <v>0</v>
      </c>
      <c r="D156" s="21">
        <v>0</v>
      </c>
      <c r="E156" s="19">
        <f t="shared" si="38"/>
        <v>0</v>
      </c>
      <c r="F156" s="21">
        <v>0</v>
      </c>
      <c r="G156" s="21">
        <v>0</v>
      </c>
      <c r="H156" s="21">
        <v>0</v>
      </c>
      <c r="I156" s="21">
        <v>0</v>
      </c>
      <c r="J156" s="19">
        <f t="shared" si="39"/>
        <v>0</v>
      </c>
      <c r="K156" s="20">
        <v>0</v>
      </c>
      <c r="L156" s="21">
        <v>0</v>
      </c>
      <c r="M156" s="19">
        <f t="shared" si="30"/>
        <v>0</v>
      </c>
      <c r="N156" s="16">
        <f t="shared" si="43"/>
        <v>7.9741404289037643E-3</v>
      </c>
      <c r="O156" s="17">
        <f t="shared" si="40"/>
        <v>2.9452156427937317</v>
      </c>
      <c r="P156" s="17">
        <f t="shared" si="41"/>
        <v>0.33953371205492916</v>
      </c>
      <c r="Q156" s="19">
        <f t="shared" si="42"/>
        <v>0</v>
      </c>
    </row>
    <row r="157" spans="2:17" x14ac:dyDescent="0.25">
      <c r="B157" s="14">
        <f t="shared" si="37"/>
        <v>137</v>
      </c>
      <c r="C157" s="20">
        <f>(SUM($L$20:L156)-SUM($K$20:K156))*$L$8*0</f>
        <v>0</v>
      </c>
      <c r="D157" s="21">
        <v>0</v>
      </c>
      <c r="E157" s="19">
        <f t="shared" si="38"/>
        <v>0</v>
      </c>
      <c r="F157" s="21">
        <v>0</v>
      </c>
      <c r="G157" s="21">
        <v>0</v>
      </c>
      <c r="H157" s="21">
        <v>0</v>
      </c>
      <c r="I157" s="21">
        <v>0</v>
      </c>
      <c r="J157" s="19">
        <f t="shared" si="39"/>
        <v>0</v>
      </c>
      <c r="K157" s="20">
        <v>0</v>
      </c>
      <c r="L157" s="21">
        <v>0</v>
      </c>
      <c r="M157" s="19">
        <f t="shared" si="30"/>
        <v>0</v>
      </c>
      <c r="N157" s="16">
        <f t="shared" si="43"/>
        <v>7.9741404289037643E-3</v>
      </c>
      <c r="O157" s="17">
        <f t="shared" si="40"/>
        <v>2.9687012059227729</v>
      </c>
      <c r="P157" s="17">
        <f t="shared" si="41"/>
        <v>0.33684764165720954</v>
      </c>
      <c r="Q157" s="19">
        <f t="shared" si="42"/>
        <v>0</v>
      </c>
    </row>
    <row r="158" spans="2:17" x14ac:dyDescent="0.25">
      <c r="B158" s="14">
        <f t="shared" si="37"/>
        <v>138</v>
      </c>
      <c r="C158" s="20">
        <f>(SUM($L$20:L157)-SUM($K$20:K157))*$L$8</f>
        <v>2.4404424085075815</v>
      </c>
      <c r="D158" s="21">
        <v>0</v>
      </c>
      <c r="E158" s="19">
        <f t="shared" si="38"/>
        <v>2.4404424085075815</v>
      </c>
      <c r="F158" s="21">
        <v>0</v>
      </c>
      <c r="G158" s="21">
        <v>0</v>
      </c>
      <c r="H158" s="21">
        <v>0</v>
      </c>
      <c r="I158" s="21">
        <v>0</v>
      </c>
      <c r="J158" s="19">
        <f t="shared" si="39"/>
        <v>2.4404424085075815</v>
      </c>
      <c r="K158" s="20">
        <v>0</v>
      </c>
      <c r="L158" s="21">
        <v>0</v>
      </c>
      <c r="M158" s="19">
        <f t="shared" si="30"/>
        <v>2.4404424085075815</v>
      </c>
      <c r="N158" s="16">
        <f t="shared" si="43"/>
        <v>7.9741404289037643E-3</v>
      </c>
      <c r="O158" s="17">
        <f t="shared" si="40"/>
        <v>2.9923740462302573</v>
      </c>
      <c r="P158" s="17">
        <f t="shared" si="41"/>
        <v>0.33418282091431156</v>
      </c>
      <c r="Q158" s="19">
        <f t="shared" si="42"/>
        <v>0.81555392835398033</v>
      </c>
    </row>
    <row r="159" spans="2:17" x14ac:dyDescent="0.25">
      <c r="B159" s="14">
        <f t="shared" si="37"/>
        <v>139</v>
      </c>
      <c r="C159" s="20">
        <f>(SUM($L$20:L158)-SUM($K$20:K158))*$L$8*0</f>
        <v>0</v>
      </c>
      <c r="D159" s="21">
        <v>0</v>
      </c>
      <c r="E159" s="19">
        <f t="shared" si="38"/>
        <v>0</v>
      </c>
      <c r="F159" s="21">
        <v>0</v>
      </c>
      <c r="G159" s="21">
        <v>0</v>
      </c>
      <c r="H159" s="21">
        <v>0</v>
      </c>
      <c r="I159" s="21">
        <v>0</v>
      </c>
      <c r="J159" s="19">
        <f t="shared" si="39"/>
        <v>0</v>
      </c>
      <c r="K159" s="20">
        <v>0</v>
      </c>
      <c r="L159" s="21">
        <v>0</v>
      </c>
      <c r="M159" s="19">
        <f t="shared" si="30"/>
        <v>0</v>
      </c>
      <c r="N159" s="16">
        <f t="shared" si="43"/>
        <v>7.9741404289037643E-3</v>
      </c>
      <c r="O159" s="17">
        <f t="shared" si="40"/>
        <v>3.0162356570907036</v>
      </c>
      <c r="P159" s="17">
        <f t="shared" si="41"/>
        <v>0.33153908171901442</v>
      </c>
      <c r="Q159" s="19">
        <f t="shared" si="42"/>
        <v>0</v>
      </c>
    </row>
    <row r="160" spans="2:17" x14ac:dyDescent="0.25">
      <c r="B160" s="14">
        <f t="shared" si="37"/>
        <v>140</v>
      </c>
      <c r="C160" s="20">
        <f>(SUM($L$20:L159)-SUM($K$20:K159))*$L$8*0</f>
        <v>0</v>
      </c>
      <c r="D160" s="21">
        <v>0</v>
      </c>
      <c r="E160" s="19">
        <f t="shared" si="38"/>
        <v>0</v>
      </c>
      <c r="F160" s="21">
        <v>0</v>
      </c>
      <c r="G160" s="21">
        <v>0</v>
      </c>
      <c r="H160" s="21">
        <v>0</v>
      </c>
      <c r="I160" s="21">
        <v>0</v>
      </c>
      <c r="J160" s="19">
        <f t="shared" si="39"/>
        <v>0</v>
      </c>
      <c r="K160" s="20">
        <v>0</v>
      </c>
      <c r="L160" s="21">
        <v>0</v>
      </c>
      <c r="M160" s="19">
        <f t="shared" si="30"/>
        <v>0</v>
      </c>
      <c r="N160" s="16">
        <f t="shared" si="43"/>
        <v>7.9741404289037643E-3</v>
      </c>
      <c r="O160" s="17">
        <f t="shared" si="40"/>
        <v>3.040287543787012</v>
      </c>
      <c r="P160" s="17">
        <f t="shared" si="41"/>
        <v>0.32891625729400259</v>
      </c>
      <c r="Q160" s="19">
        <f t="shared" si="42"/>
        <v>0</v>
      </c>
    </row>
    <row r="161" spans="2:17" x14ac:dyDescent="0.25">
      <c r="B161" s="14">
        <f t="shared" si="37"/>
        <v>141</v>
      </c>
      <c r="C161" s="20">
        <f>(SUM($L$20:L160)-SUM($K$20:K160))*$L$8*0</f>
        <v>0</v>
      </c>
      <c r="D161" s="21">
        <v>0</v>
      </c>
      <c r="E161" s="19">
        <f t="shared" si="38"/>
        <v>0</v>
      </c>
      <c r="F161" s="21">
        <v>0</v>
      </c>
      <c r="G161" s="21">
        <v>0</v>
      </c>
      <c r="H161" s="21">
        <v>0</v>
      </c>
      <c r="I161" s="21">
        <v>0</v>
      </c>
      <c r="J161" s="19">
        <f t="shared" si="39"/>
        <v>0</v>
      </c>
      <c r="K161" s="20">
        <v>0</v>
      </c>
      <c r="L161" s="21">
        <v>0</v>
      </c>
      <c r="M161" s="19">
        <f t="shared" si="30"/>
        <v>0</v>
      </c>
      <c r="N161" s="16">
        <f t="shared" si="43"/>
        <v>7.9741404289037643E-3</v>
      </c>
      <c r="O161" s="17">
        <f t="shared" si="40"/>
        <v>3.0645312236054165</v>
      </c>
      <c r="P161" s="17">
        <f t="shared" si="41"/>
        <v>0.32631418218134567</v>
      </c>
      <c r="Q161" s="19">
        <f t="shared" si="42"/>
        <v>0</v>
      </c>
    </row>
    <row r="162" spans="2:17" x14ac:dyDescent="0.25">
      <c r="B162" s="14">
        <f t="shared" si="37"/>
        <v>142</v>
      </c>
      <c r="C162" s="20">
        <f>(SUM($L$20:L161)-SUM($K$20:K161))*$L$8*0</f>
        <v>0</v>
      </c>
      <c r="D162" s="21">
        <v>0</v>
      </c>
      <c r="E162" s="19">
        <f t="shared" si="38"/>
        <v>0</v>
      </c>
      <c r="F162" s="21">
        <v>0</v>
      </c>
      <c r="G162" s="21">
        <v>0</v>
      </c>
      <c r="H162" s="21">
        <v>0</v>
      </c>
      <c r="I162" s="21">
        <v>0</v>
      </c>
      <c r="J162" s="19">
        <f t="shared" si="39"/>
        <v>0</v>
      </c>
      <c r="K162" s="20">
        <v>0</v>
      </c>
      <c r="L162" s="21">
        <v>0</v>
      </c>
      <c r="M162" s="19">
        <f t="shared" si="30"/>
        <v>0</v>
      </c>
      <c r="N162" s="16">
        <f t="shared" si="43"/>
        <v>7.9741404289037643E-3</v>
      </c>
      <c r="O162" s="17">
        <f t="shared" si="40"/>
        <v>3.0889682259312061</v>
      </c>
      <c r="P162" s="17">
        <f t="shared" si="41"/>
        <v>0.32373269223206014</v>
      </c>
      <c r="Q162" s="19">
        <f t="shared" si="42"/>
        <v>0</v>
      </c>
    </row>
    <row r="163" spans="2:17" x14ac:dyDescent="0.25">
      <c r="B163" s="14">
        <f t="shared" si="37"/>
        <v>143</v>
      </c>
      <c r="C163" s="20">
        <f>(SUM($L$20:L162)-SUM($K$20:K162))*$L$8*0</f>
        <v>0</v>
      </c>
      <c r="D163" s="21">
        <v>0</v>
      </c>
      <c r="E163" s="19">
        <f t="shared" si="38"/>
        <v>0</v>
      </c>
      <c r="F163" s="21">
        <v>0</v>
      </c>
      <c r="G163" s="21">
        <v>0</v>
      </c>
      <c r="H163" s="21">
        <v>0</v>
      </c>
      <c r="I163" s="21">
        <v>0</v>
      </c>
      <c r="J163" s="19">
        <f t="shared" si="39"/>
        <v>0</v>
      </c>
      <c r="K163" s="20">
        <v>0</v>
      </c>
      <c r="L163" s="21">
        <v>0</v>
      </c>
      <c r="M163" s="19">
        <f t="shared" si="30"/>
        <v>0</v>
      </c>
      <c r="N163" s="16">
        <f t="shared" si="43"/>
        <v>7.9741404289037643E-3</v>
      </c>
      <c r="O163" s="17">
        <f t="shared" si="40"/>
        <v>3.113600092345203</v>
      </c>
      <c r="P163" s="17">
        <f t="shared" si="41"/>
        <v>0.32117162459575449</v>
      </c>
      <c r="Q163" s="19">
        <f t="shared" si="42"/>
        <v>0</v>
      </c>
    </row>
    <row r="164" spans="2:17" x14ac:dyDescent="0.25">
      <c r="B164" s="14">
        <f t="shared" si="37"/>
        <v>144</v>
      </c>
      <c r="C164" s="20">
        <f>(SUM($L$20:L163)-SUM($K$20:K163))*$L$8</f>
        <v>2.4404424085075815</v>
      </c>
      <c r="D164" s="21">
        <v>0</v>
      </c>
      <c r="E164" s="19">
        <f t="shared" si="38"/>
        <v>2.4404424085075815</v>
      </c>
      <c r="F164" s="21">
        <v>0</v>
      </c>
      <c r="G164" s="21">
        <v>0</v>
      </c>
      <c r="H164" s="21">
        <v>0</v>
      </c>
      <c r="I164" s="21">
        <v>0</v>
      </c>
      <c r="J164" s="19">
        <f t="shared" si="39"/>
        <v>2.4404424085075815</v>
      </c>
      <c r="K164" s="20">
        <v>0</v>
      </c>
      <c r="L164" s="21">
        <v>0</v>
      </c>
      <c r="M164" s="19">
        <f t="shared" si="30"/>
        <v>2.4404424085075815</v>
      </c>
      <c r="N164" s="16">
        <f t="shared" si="43"/>
        <v>7.9741404289037643E-3</v>
      </c>
      <c r="O164" s="17">
        <f t="shared" si="40"/>
        <v>3.1384283767210124</v>
      </c>
      <c r="P164" s="17">
        <f t="shared" si="41"/>
        <v>0.31863081771035556</v>
      </c>
      <c r="Q164" s="19">
        <f t="shared" si="42"/>
        <v>0.77760016019780032</v>
      </c>
    </row>
    <row r="165" spans="2:17" x14ac:dyDescent="0.25">
      <c r="B165" s="14">
        <f t="shared" si="37"/>
        <v>145</v>
      </c>
      <c r="C165" s="20">
        <f>(SUM($L$20:L164)-SUM($K$20:K164))*$L$8*0</f>
        <v>0</v>
      </c>
      <c r="D165" s="21">
        <v>0</v>
      </c>
      <c r="E165" s="19">
        <f t="shared" si="38"/>
        <v>0</v>
      </c>
      <c r="F165" s="21">
        <v>0</v>
      </c>
      <c r="G165" s="21">
        <v>0</v>
      </c>
      <c r="H165" s="21">
        <v>0</v>
      </c>
      <c r="I165" s="21">
        <v>0</v>
      </c>
      <c r="J165" s="19">
        <f t="shared" si="39"/>
        <v>0</v>
      </c>
      <c r="K165" s="20">
        <v>0</v>
      </c>
      <c r="L165" s="21">
        <v>0</v>
      </c>
      <c r="M165" s="19">
        <f t="shared" si="30"/>
        <v>0</v>
      </c>
      <c r="N165" s="16">
        <f t="shared" si="43"/>
        <v>7.9741404289037643E-3</v>
      </c>
      <c r="O165" s="17">
        <f t="shared" si="40"/>
        <v>3.1634546453230423</v>
      </c>
      <c r="P165" s="17">
        <f t="shared" si="41"/>
        <v>0.31611011129191741</v>
      </c>
      <c r="Q165" s="19">
        <f t="shared" si="42"/>
        <v>0</v>
      </c>
    </row>
    <row r="166" spans="2:17" x14ac:dyDescent="0.25">
      <c r="B166" s="14">
        <f t="shared" si="37"/>
        <v>146</v>
      </c>
      <c r="C166" s="20">
        <f>(SUM($L$20:L165)-SUM($K$20:K165))*$L$8*0</f>
        <v>0</v>
      </c>
      <c r="D166" s="21">
        <v>0</v>
      </c>
      <c r="E166" s="19">
        <f t="shared" si="38"/>
        <v>0</v>
      </c>
      <c r="F166" s="21">
        <v>0</v>
      </c>
      <c r="G166" s="21">
        <v>0</v>
      </c>
      <c r="H166" s="21">
        <v>0</v>
      </c>
      <c r="I166" s="21">
        <v>0</v>
      </c>
      <c r="J166" s="19">
        <f t="shared" si="39"/>
        <v>0</v>
      </c>
      <c r="K166" s="20">
        <v>0</v>
      </c>
      <c r="L166" s="21">
        <v>0</v>
      </c>
      <c r="M166" s="19">
        <f t="shared" si="30"/>
        <v>0</v>
      </c>
      <c r="N166" s="16">
        <f t="shared" si="43"/>
        <v>7.9741404289037643E-3</v>
      </c>
      <c r="O166" s="17">
        <f t="shared" si="40"/>
        <v>3.1886804769053163</v>
      </c>
      <c r="P166" s="17">
        <f t="shared" si="41"/>
        <v>0.31360934632450904</v>
      </c>
      <c r="Q166" s="19">
        <f t="shared" si="42"/>
        <v>0</v>
      </c>
    </row>
    <row r="167" spans="2:17" x14ac:dyDescent="0.25">
      <c r="B167" s="14">
        <f t="shared" si="37"/>
        <v>147</v>
      </c>
      <c r="C167" s="20">
        <f>(SUM($L$20:L166)-SUM($K$20:K166))*$L$8*0</f>
        <v>0</v>
      </c>
      <c r="D167" s="21">
        <v>0</v>
      </c>
      <c r="E167" s="19">
        <f t="shared" si="38"/>
        <v>0</v>
      </c>
      <c r="F167" s="21">
        <v>0</v>
      </c>
      <c r="G167" s="21">
        <v>0</v>
      </c>
      <c r="H167" s="21">
        <v>0</v>
      </c>
      <c r="I167" s="21">
        <v>0</v>
      </c>
      <c r="J167" s="19">
        <f t="shared" si="39"/>
        <v>0</v>
      </c>
      <c r="K167" s="20">
        <v>0</v>
      </c>
      <c r="L167" s="21">
        <v>0</v>
      </c>
      <c r="M167" s="19">
        <f t="shared" si="30"/>
        <v>0</v>
      </c>
      <c r="N167" s="16">
        <f t="shared" si="43"/>
        <v>7.9741404289037643E-3</v>
      </c>
      <c r="O167" s="17">
        <f t="shared" si="40"/>
        <v>3.2141074628110626</v>
      </c>
      <c r="P167" s="17">
        <f t="shared" si="41"/>
        <v>0.31112836505018371</v>
      </c>
      <c r="Q167" s="19">
        <f t="shared" si="42"/>
        <v>0</v>
      </c>
    </row>
    <row r="168" spans="2:17" x14ac:dyDescent="0.25">
      <c r="B168" s="14">
        <f t="shared" si="37"/>
        <v>148</v>
      </c>
      <c r="C168" s="20">
        <f>(SUM($L$20:L167)-SUM($K$20:K167))*$L$8*0</f>
        <v>0</v>
      </c>
      <c r="D168" s="21">
        <v>0</v>
      </c>
      <c r="E168" s="19">
        <f t="shared" si="38"/>
        <v>0</v>
      </c>
      <c r="F168" s="21">
        <v>0</v>
      </c>
      <c r="G168" s="21">
        <v>0</v>
      </c>
      <c r="H168" s="21">
        <v>0</v>
      </c>
      <c r="I168" s="21">
        <v>0</v>
      </c>
      <c r="J168" s="19">
        <f t="shared" si="39"/>
        <v>0</v>
      </c>
      <c r="K168" s="20">
        <v>0</v>
      </c>
      <c r="L168" s="21">
        <v>0</v>
      </c>
      <c r="M168" s="19">
        <f t="shared" si="30"/>
        <v>0</v>
      </c>
      <c r="N168" s="16">
        <f t="shared" si="43"/>
        <v>7.9741404289037643E-3</v>
      </c>
      <c r="O168" s="17">
        <f t="shared" si="40"/>
        <v>3.2397372070731056</v>
      </c>
      <c r="P168" s="17">
        <f t="shared" si="41"/>
        <v>0.30866701095902643</v>
      </c>
      <c r="Q168" s="19">
        <f t="shared" si="42"/>
        <v>0</v>
      </c>
    </row>
    <row r="169" spans="2:17" x14ac:dyDescent="0.25">
      <c r="B169" s="14">
        <f t="shared" si="37"/>
        <v>149</v>
      </c>
      <c r="C169" s="20">
        <f>(SUM($L$20:L168)-SUM($K$20:K168))*$L$8*0</f>
        <v>0</v>
      </c>
      <c r="D169" s="21">
        <v>0</v>
      </c>
      <c r="E169" s="19">
        <f t="shared" si="38"/>
        <v>0</v>
      </c>
      <c r="F169" s="21">
        <v>0</v>
      </c>
      <c r="G169" s="21">
        <v>0</v>
      </c>
      <c r="H169" s="21">
        <v>0</v>
      </c>
      <c r="I169" s="21">
        <v>0</v>
      </c>
      <c r="J169" s="19">
        <f t="shared" si="39"/>
        <v>0</v>
      </c>
      <c r="K169" s="20">
        <v>0</v>
      </c>
      <c r="L169" s="21">
        <v>0</v>
      </c>
      <c r="M169" s="19">
        <f t="shared" si="30"/>
        <v>0</v>
      </c>
      <c r="N169" s="16">
        <f t="shared" si="43"/>
        <v>7.9741404289037643E-3</v>
      </c>
      <c r="O169" s="17">
        <f t="shared" si="40"/>
        <v>3.2655713265150519</v>
      </c>
      <c r="P169" s="17">
        <f t="shared" si="41"/>
        <v>0.30622512877928121</v>
      </c>
      <c r="Q169" s="19">
        <f t="shared" si="42"/>
        <v>0</v>
      </c>
    </row>
    <row r="170" spans="2:17" x14ac:dyDescent="0.25">
      <c r="B170" s="14">
        <f t="shared" si="37"/>
        <v>150</v>
      </c>
      <c r="C170" s="20">
        <f>(SUM($L$20:L169)-SUM($K$20:K169))*$L$8</f>
        <v>2.4404424085075815</v>
      </c>
      <c r="D170" s="21">
        <v>0</v>
      </c>
      <c r="E170" s="19">
        <f t="shared" si="38"/>
        <v>2.4404424085075815</v>
      </c>
      <c r="F170" s="21">
        <v>0</v>
      </c>
      <c r="G170" s="21">
        <v>0</v>
      </c>
      <c r="H170" s="21">
        <v>0</v>
      </c>
      <c r="I170" s="21">
        <v>0</v>
      </c>
      <c r="J170" s="19">
        <f t="shared" si="39"/>
        <v>2.4404424085075815</v>
      </c>
      <c r="K170" s="20">
        <v>0</v>
      </c>
      <c r="L170" s="21">
        <v>0</v>
      </c>
      <c r="M170" s="19">
        <f t="shared" si="30"/>
        <v>2.4404424085075815</v>
      </c>
      <c r="N170" s="16">
        <f t="shared" si="43"/>
        <v>7.9741404289037643E-3</v>
      </c>
      <c r="O170" s="17">
        <f t="shared" si="40"/>
        <v>3.2916114508532837</v>
      </c>
      <c r="P170" s="17">
        <f t="shared" si="41"/>
        <v>0.30380256446755594</v>
      </c>
      <c r="Q170" s="19">
        <f t="shared" si="42"/>
        <v>0.74141266213998203</v>
      </c>
    </row>
    <row r="171" spans="2:17" x14ac:dyDescent="0.25">
      <c r="B171" s="14">
        <f t="shared" si="37"/>
        <v>151</v>
      </c>
      <c r="C171" s="20">
        <f>(SUM($L$20:L170)-SUM($K$20:K170))*$L$8*0</f>
        <v>0</v>
      </c>
      <c r="D171" s="21">
        <v>0</v>
      </c>
      <c r="E171" s="19">
        <f t="shared" si="38"/>
        <v>0</v>
      </c>
      <c r="F171" s="21">
        <v>0</v>
      </c>
      <c r="G171" s="21">
        <v>0</v>
      </c>
      <c r="H171" s="21">
        <v>0</v>
      </c>
      <c r="I171" s="21">
        <v>0</v>
      </c>
      <c r="J171" s="19">
        <f t="shared" si="39"/>
        <v>0</v>
      </c>
      <c r="K171" s="20">
        <v>0</v>
      </c>
      <c r="L171" s="21">
        <v>0</v>
      </c>
      <c r="M171" s="19">
        <f t="shared" si="30"/>
        <v>0</v>
      </c>
      <c r="N171" s="16">
        <f t="shared" si="43"/>
        <v>7.9741404289037643E-3</v>
      </c>
      <c r="O171" s="17">
        <f t="shared" si="40"/>
        <v>3.317859222799775</v>
      </c>
      <c r="P171" s="17">
        <f t="shared" si="41"/>
        <v>0.30139916519910392</v>
      </c>
      <c r="Q171" s="19">
        <f t="shared" si="42"/>
        <v>0</v>
      </c>
    </row>
    <row r="172" spans="2:17" x14ac:dyDescent="0.25">
      <c r="B172" s="14">
        <f t="shared" si="37"/>
        <v>152</v>
      </c>
      <c r="C172" s="20">
        <f>(SUM($L$20:L171)-SUM($K$20:K171))*$L$8*0</f>
        <v>0</v>
      </c>
      <c r="D172" s="21">
        <v>0</v>
      </c>
      <c r="E172" s="19">
        <f t="shared" si="38"/>
        <v>0</v>
      </c>
      <c r="F172" s="21">
        <v>0</v>
      </c>
      <c r="G172" s="21">
        <v>0</v>
      </c>
      <c r="H172" s="21">
        <v>0</v>
      </c>
      <c r="I172" s="21">
        <v>0</v>
      </c>
      <c r="J172" s="19">
        <f t="shared" si="39"/>
        <v>0</v>
      </c>
      <c r="K172" s="20">
        <v>0</v>
      </c>
      <c r="L172" s="21">
        <v>0</v>
      </c>
      <c r="M172" s="19">
        <f t="shared" si="30"/>
        <v>0</v>
      </c>
      <c r="N172" s="16">
        <f t="shared" si="43"/>
        <v>7.9741404289037643E-3</v>
      </c>
      <c r="O172" s="17">
        <f t="shared" si="40"/>
        <v>3.3443162981657149</v>
      </c>
      <c r="P172" s="17">
        <f t="shared" si="41"/>
        <v>0.29901477935818405</v>
      </c>
      <c r="Q172" s="19">
        <f t="shared" si="42"/>
        <v>0</v>
      </c>
    </row>
    <row r="173" spans="2:17" x14ac:dyDescent="0.25">
      <c r="B173" s="14">
        <f t="shared" si="37"/>
        <v>153</v>
      </c>
      <c r="C173" s="20">
        <f>(SUM($L$20:L172)-SUM($K$20:K172))*$L$8*0</f>
        <v>0</v>
      </c>
      <c r="D173" s="21">
        <v>0</v>
      </c>
      <c r="E173" s="19">
        <f t="shared" si="38"/>
        <v>0</v>
      </c>
      <c r="F173" s="21">
        <v>0</v>
      </c>
      <c r="G173" s="21">
        <v>0</v>
      </c>
      <c r="H173" s="21">
        <v>0</v>
      </c>
      <c r="I173" s="21">
        <v>0</v>
      </c>
      <c r="J173" s="19">
        <f t="shared" si="39"/>
        <v>0</v>
      </c>
      <c r="K173" s="20">
        <v>0</v>
      </c>
      <c r="L173" s="21">
        <v>0</v>
      </c>
      <c r="M173" s="19">
        <f t="shared" si="30"/>
        <v>0</v>
      </c>
      <c r="N173" s="16">
        <f t="shared" si="43"/>
        <v>7.9741404289037643E-3</v>
      </c>
      <c r="O173" s="17">
        <f t="shared" si="40"/>
        <v>3.3709843459659594</v>
      </c>
      <c r="P173" s="17">
        <f t="shared" si="41"/>
        <v>0.29664925652849594</v>
      </c>
      <c r="Q173" s="19">
        <f t="shared" si="42"/>
        <v>0</v>
      </c>
    </row>
    <row r="174" spans="2:17" x14ac:dyDescent="0.25">
      <c r="B174" s="14">
        <f t="shared" si="37"/>
        <v>154</v>
      </c>
      <c r="C174" s="20">
        <f>(SUM($L$20:L173)-SUM($K$20:K173))*$L$8*0</f>
        <v>0</v>
      </c>
      <c r="D174" s="21">
        <v>0</v>
      </c>
      <c r="E174" s="19">
        <f t="shared" si="38"/>
        <v>0</v>
      </c>
      <c r="F174" s="21">
        <v>0</v>
      </c>
      <c r="G174" s="21">
        <v>0</v>
      </c>
      <c r="H174" s="21">
        <v>0</v>
      </c>
      <c r="I174" s="21">
        <v>0</v>
      </c>
      <c r="J174" s="19">
        <f t="shared" si="39"/>
        <v>0</v>
      </c>
      <c r="K174" s="20">
        <v>0</v>
      </c>
      <c r="L174" s="21">
        <v>0</v>
      </c>
      <c r="M174" s="19">
        <f t="shared" si="30"/>
        <v>0</v>
      </c>
      <c r="N174" s="16">
        <f t="shared" si="43"/>
        <v>7.9741404289037643E-3</v>
      </c>
      <c r="O174" s="17">
        <f t="shared" si="40"/>
        <v>3.3978650485243285</v>
      </c>
      <c r="P174" s="17">
        <f t="shared" si="41"/>
        <v>0.29430244748369089</v>
      </c>
      <c r="Q174" s="19">
        <f t="shared" si="42"/>
        <v>0</v>
      </c>
    </row>
    <row r="175" spans="2:17" x14ac:dyDescent="0.25">
      <c r="B175" s="14">
        <f t="shared" si="37"/>
        <v>155</v>
      </c>
      <c r="C175" s="20">
        <f>(SUM($L$20:L174)-SUM($K$20:K174))*$L$8*0</f>
        <v>0</v>
      </c>
      <c r="D175" s="21">
        <v>0</v>
      </c>
      <c r="E175" s="19">
        <f t="shared" si="38"/>
        <v>0</v>
      </c>
      <c r="F175" s="21">
        <v>0</v>
      </c>
      <c r="G175" s="21">
        <v>0</v>
      </c>
      <c r="H175" s="21">
        <v>0</v>
      </c>
      <c r="I175" s="21">
        <v>0</v>
      </c>
      <c r="J175" s="19">
        <f t="shared" si="39"/>
        <v>0</v>
      </c>
      <c r="K175" s="20">
        <v>0</v>
      </c>
      <c r="L175" s="21">
        <v>0</v>
      </c>
      <c r="M175" s="19">
        <f t="shared" si="30"/>
        <v>0</v>
      </c>
      <c r="N175" s="16">
        <f t="shared" si="43"/>
        <v>7.9741404289037643E-3</v>
      </c>
      <c r="O175" s="17">
        <f t="shared" si="40"/>
        <v>3.4249601015797251</v>
      </c>
      <c r="P175" s="17">
        <f t="shared" si="41"/>
        <v>0.29197420417795844</v>
      </c>
      <c r="Q175" s="19">
        <f t="shared" si="42"/>
        <v>0</v>
      </c>
    </row>
    <row r="176" spans="2:17" x14ac:dyDescent="0.25">
      <c r="B176" s="14">
        <f t="shared" si="37"/>
        <v>156</v>
      </c>
      <c r="C176" s="20">
        <f>(SUM($L$20:L175)-SUM($K$20:K175))*$L$8</f>
        <v>2.4404424085075815</v>
      </c>
      <c r="D176" s="21">
        <v>0</v>
      </c>
      <c r="E176" s="19">
        <f t="shared" si="38"/>
        <v>2.4404424085075815</v>
      </c>
      <c r="F176" s="21">
        <v>0</v>
      </c>
      <c r="G176" s="21">
        <v>0</v>
      </c>
      <c r="H176" s="21">
        <v>0</v>
      </c>
      <c r="I176" s="21">
        <v>0</v>
      </c>
      <c r="J176" s="19">
        <f t="shared" si="39"/>
        <v>2.4404424085075815</v>
      </c>
      <c r="K176" s="20">
        <v>0</v>
      </c>
      <c r="L176" s="21">
        <v>0</v>
      </c>
      <c r="M176" s="19">
        <f t="shared" si="30"/>
        <v>2.4404424085075815</v>
      </c>
      <c r="N176" s="16">
        <f t="shared" si="43"/>
        <v>7.9741404289037643E-3</v>
      </c>
      <c r="O176" s="17">
        <f t="shared" si="40"/>
        <v>3.4522712143931145</v>
      </c>
      <c r="P176" s="17">
        <f t="shared" si="41"/>
        <v>0.28966437973668679</v>
      </c>
      <c r="Q176" s="19">
        <f t="shared" si="42"/>
        <v>0.70690923654345461</v>
      </c>
    </row>
    <row r="177" spans="2:17" x14ac:dyDescent="0.25">
      <c r="B177" s="14">
        <f t="shared" si="37"/>
        <v>157</v>
      </c>
      <c r="C177" s="20">
        <f>(SUM($L$20:L176)-SUM($K$20:K176))*$L$8*0</f>
        <v>0</v>
      </c>
      <c r="D177" s="21">
        <v>0</v>
      </c>
      <c r="E177" s="19">
        <f t="shared" si="38"/>
        <v>0</v>
      </c>
      <c r="F177" s="21">
        <v>0</v>
      </c>
      <c r="G177" s="21">
        <v>0</v>
      </c>
      <c r="H177" s="21">
        <v>0</v>
      </c>
      <c r="I177" s="21">
        <v>0</v>
      </c>
      <c r="J177" s="19">
        <f t="shared" si="39"/>
        <v>0</v>
      </c>
      <c r="K177" s="20">
        <v>0</v>
      </c>
      <c r="L177" s="21">
        <v>0</v>
      </c>
      <c r="M177" s="19">
        <f t="shared" si="30"/>
        <v>0</v>
      </c>
      <c r="N177" s="16">
        <f t="shared" si="43"/>
        <v>7.9741404289037643E-3</v>
      </c>
      <c r="O177" s="17">
        <f t="shared" si="40"/>
        <v>3.4798001098553475</v>
      </c>
      <c r="P177" s="17">
        <f t="shared" si="41"/>
        <v>0.28737282844719758</v>
      </c>
      <c r="Q177" s="19">
        <f t="shared" si="42"/>
        <v>0</v>
      </c>
    </row>
    <row r="178" spans="2:17" x14ac:dyDescent="0.25">
      <c r="B178" s="14">
        <f t="shared" si="37"/>
        <v>158</v>
      </c>
      <c r="C178" s="20">
        <f>(SUM($L$20:L177)-SUM($K$20:K177))*$L$8*0</f>
        <v>0</v>
      </c>
      <c r="D178" s="21">
        <v>0</v>
      </c>
      <c r="E178" s="19">
        <f t="shared" si="38"/>
        <v>0</v>
      </c>
      <c r="F178" s="21">
        <v>0</v>
      </c>
      <c r="G178" s="21">
        <v>0</v>
      </c>
      <c r="H178" s="21">
        <v>0</v>
      </c>
      <c r="I178" s="21">
        <v>0</v>
      </c>
      <c r="J178" s="19">
        <f t="shared" si="39"/>
        <v>0</v>
      </c>
      <c r="K178" s="20">
        <v>0</v>
      </c>
      <c r="L178" s="21">
        <v>0</v>
      </c>
      <c r="M178" s="19">
        <f t="shared" si="30"/>
        <v>0</v>
      </c>
      <c r="N178" s="16">
        <f t="shared" si="43"/>
        <v>7.9741404289037643E-3</v>
      </c>
      <c r="O178" s="17">
        <f t="shared" si="40"/>
        <v>3.5075485245958484</v>
      </c>
      <c r="P178" s="17">
        <f t="shared" si="41"/>
        <v>0.28509940574955361</v>
      </c>
      <c r="Q178" s="19">
        <f t="shared" si="42"/>
        <v>0</v>
      </c>
    </row>
    <row r="179" spans="2:17" x14ac:dyDescent="0.25">
      <c r="B179" s="14">
        <f t="shared" si="37"/>
        <v>159</v>
      </c>
      <c r="C179" s="20">
        <f>(SUM($L$20:L178)-SUM($K$20:K178))*$L$8*0</f>
        <v>0</v>
      </c>
      <c r="D179" s="21">
        <v>0</v>
      </c>
      <c r="E179" s="19">
        <f t="shared" si="38"/>
        <v>0</v>
      </c>
      <c r="F179" s="21">
        <v>0</v>
      </c>
      <c r="G179" s="21">
        <v>0</v>
      </c>
      <c r="H179" s="21">
        <v>0</v>
      </c>
      <c r="I179" s="21">
        <v>0</v>
      </c>
      <c r="J179" s="19">
        <f t="shared" si="39"/>
        <v>0</v>
      </c>
      <c r="K179" s="20">
        <v>0</v>
      </c>
      <c r="L179" s="21">
        <v>0</v>
      </c>
      <c r="M179" s="19">
        <f t="shared" si="30"/>
        <v>0</v>
      </c>
      <c r="N179" s="16">
        <f t="shared" si="43"/>
        <v>7.9741404289037643E-3</v>
      </c>
      <c r="O179" s="17">
        <f t="shared" si="40"/>
        <v>3.5355182090921695</v>
      </c>
      <c r="P179" s="17">
        <f t="shared" si="41"/>
        <v>0.28284396822743968</v>
      </c>
      <c r="Q179" s="19">
        <f t="shared" si="42"/>
        <v>0</v>
      </c>
    </row>
    <row r="180" spans="2:17" x14ac:dyDescent="0.25">
      <c r="B180" s="14">
        <f t="shared" si="37"/>
        <v>160</v>
      </c>
      <c r="C180" s="20">
        <f>(SUM($L$20:L179)-SUM($K$20:K179))*$L$8*0</f>
        <v>0</v>
      </c>
      <c r="D180" s="21">
        <v>0</v>
      </c>
      <c r="E180" s="19">
        <f t="shared" si="38"/>
        <v>0</v>
      </c>
      <c r="F180" s="21">
        <v>0</v>
      </c>
      <c r="G180" s="21">
        <v>0</v>
      </c>
      <c r="H180" s="21">
        <v>0</v>
      </c>
      <c r="I180" s="21">
        <v>0</v>
      </c>
      <c r="J180" s="19">
        <f t="shared" si="39"/>
        <v>0</v>
      </c>
      <c r="K180" s="20">
        <v>0</v>
      </c>
      <c r="L180" s="21">
        <v>0</v>
      </c>
      <c r="M180" s="19">
        <f t="shared" si="30"/>
        <v>0</v>
      </c>
      <c r="N180" s="16">
        <f t="shared" si="43"/>
        <v>7.9741404289037643E-3</v>
      </c>
      <c r="O180" s="17">
        <f t="shared" si="40"/>
        <v>3.5637109277804178</v>
      </c>
      <c r="P180" s="17">
        <f t="shared" si="41"/>
        <v>0.28060637359911483</v>
      </c>
      <c r="Q180" s="19">
        <f t="shared" si="42"/>
        <v>0</v>
      </c>
    </row>
    <row r="181" spans="2:17" x14ac:dyDescent="0.25">
      <c r="B181" s="14">
        <f t="shared" si="37"/>
        <v>161</v>
      </c>
      <c r="C181" s="20">
        <f>(SUM($L$20:L180)-SUM($K$20:K180))*$L$8*0</f>
        <v>0</v>
      </c>
      <c r="D181" s="21">
        <v>0</v>
      </c>
      <c r="E181" s="19">
        <f t="shared" si="38"/>
        <v>0</v>
      </c>
      <c r="F181" s="21">
        <v>0</v>
      </c>
      <c r="G181" s="21">
        <v>0</v>
      </c>
      <c r="H181" s="21">
        <v>0</v>
      </c>
      <c r="I181" s="21">
        <v>0</v>
      </c>
      <c r="J181" s="19">
        <f t="shared" si="39"/>
        <v>0</v>
      </c>
      <c r="K181" s="20">
        <v>0</v>
      </c>
      <c r="L181" s="21">
        <v>0</v>
      </c>
      <c r="M181" s="19">
        <f t="shared" si="30"/>
        <v>0</v>
      </c>
      <c r="N181" s="16">
        <f t="shared" si="43"/>
        <v>7.9741404289037643E-3</v>
      </c>
      <c r="O181" s="17">
        <f t="shared" si="40"/>
        <v>3.5921284591665579</v>
      </c>
      <c r="P181" s="17">
        <f t="shared" si="41"/>
        <v>0.27838648070843741</v>
      </c>
      <c r="Q181" s="19">
        <f t="shared" si="42"/>
        <v>0</v>
      </c>
    </row>
    <row r="182" spans="2:17" x14ac:dyDescent="0.25">
      <c r="B182" s="14">
        <f t="shared" si="37"/>
        <v>162</v>
      </c>
      <c r="C182" s="20">
        <f>(SUM($L$20:L181)-SUM($K$20:K181))*$L$8</f>
        <v>2.4404424085075815</v>
      </c>
      <c r="D182" s="21">
        <v>0</v>
      </c>
      <c r="E182" s="19">
        <f t="shared" si="38"/>
        <v>2.4404424085075815</v>
      </c>
      <c r="F182" s="21">
        <v>0</v>
      </c>
      <c r="G182" s="21">
        <v>0</v>
      </c>
      <c r="H182" s="21">
        <v>0</v>
      </c>
      <c r="I182" s="21">
        <v>0</v>
      </c>
      <c r="J182" s="19">
        <f t="shared" si="39"/>
        <v>2.4404424085075815</v>
      </c>
      <c r="K182" s="20">
        <v>0</v>
      </c>
      <c r="L182" s="21">
        <v>0</v>
      </c>
      <c r="M182" s="19">
        <f t="shared" si="30"/>
        <v>2.4404424085075815</v>
      </c>
      <c r="N182" s="16">
        <f t="shared" si="43"/>
        <v>7.9741404289037643E-3</v>
      </c>
      <c r="O182" s="17">
        <f t="shared" si="40"/>
        <v>3.6207725959386137</v>
      </c>
      <c r="P182" s="17">
        <f t="shared" si="41"/>
        <v>0.27618414951595982</v>
      </c>
      <c r="Q182" s="19">
        <f t="shared" si="42"/>
        <v>0.67401151103634704</v>
      </c>
    </row>
    <row r="183" spans="2:17" x14ac:dyDescent="0.25">
      <c r="B183" s="14">
        <f t="shared" si="37"/>
        <v>163</v>
      </c>
      <c r="C183" s="20">
        <f>(SUM($L$20:L182)-SUM($K$20:K182))*$L$8*0</f>
        <v>0</v>
      </c>
      <c r="D183" s="21">
        <v>0</v>
      </c>
      <c r="E183" s="19">
        <f t="shared" si="38"/>
        <v>0</v>
      </c>
      <c r="F183" s="21">
        <v>0</v>
      </c>
      <c r="G183" s="21">
        <v>0</v>
      </c>
      <c r="H183" s="21">
        <v>0</v>
      </c>
      <c r="I183" s="21">
        <v>0</v>
      </c>
      <c r="J183" s="19">
        <f t="shared" si="39"/>
        <v>0</v>
      </c>
      <c r="K183" s="20">
        <v>0</v>
      </c>
      <c r="L183" s="21">
        <v>0</v>
      </c>
      <c r="M183" s="19">
        <f t="shared" si="30"/>
        <v>0</v>
      </c>
      <c r="N183" s="16">
        <f t="shared" si="43"/>
        <v>7.9741404289037643E-3</v>
      </c>
      <c r="O183" s="17">
        <f t="shared" si="40"/>
        <v>3.649645145079754</v>
      </c>
      <c r="P183" s="17">
        <f t="shared" si="41"/>
        <v>0.27399924109009438</v>
      </c>
      <c r="Q183" s="19">
        <f t="shared" si="42"/>
        <v>0</v>
      </c>
    </row>
    <row r="184" spans="2:17" x14ac:dyDescent="0.25">
      <c r="B184" s="14">
        <f t="shared" si="37"/>
        <v>164</v>
      </c>
      <c r="C184" s="20">
        <f>(SUM($L$20:L183)-SUM($K$20:K183))*$L$8*0</f>
        <v>0</v>
      </c>
      <c r="D184" s="21">
        <v>0</v>
      </c>
      <c r="E184" s="19">
        <f t="shared" si="38"/>
        <v>0</v>
      </c>
      <c r="F184" s="21">
        <v>0</v>
      </c>
      <c r="G184" s="21">
        <v>0</v>
      </c>
      <c r="H184" s="21">
        <v>0</v>
      </c>
      <c r="I184" s="21">
        <v>0</v>
      </c>
      <c r="J184" s="19">
        <f t="shared" si="39"/>
        <v>0</v>
      </c>
      <c r="K184" s="20">
        <v>0</v>
      </c>
      <c r="L184" s="21">
        <v>0</v>
      </c>
      <c r="M184" s="19">
        <f t="shared" si="30"/>
        <v>0</v>
      </c>
      <c r="N184" s="16">
        <f t="shared" si="43"/>
        <v>7.9741404289037643E-3</v>
      </c>
      <c r="O184" s="17">
        <f t="shared" si="40"/>
        <v>3.6787479279822874</v>
      </c>
      <c r="P184" s="17">
        <f t="shared" si="41"/>
        <v>0.27183161759834901</v>
      </c>
      <c r="Q184" s="19">
        <f t="shared" si="42"/>
        <v>0</v>
      </c>
    </row>
    <row r="185" spans="2:17" x14ac:dyDescent="0.25">
      <c r="B185" s="14">
        <f t="shared" si="37"/>
        <v>165</v>
      </c>
      <c r="C185" s="20">
        <f>(SUM($L$20:L184)-SUM($K$20:K184))*$L$8*0</f>
        <v>0</v>
      </c>
      <c r="D185" s="21">
        <v>0</v>
      </c>
      <c r="E185" s="19">
        <f t="shared" si="38"/>
        <v>0</v>
      </c>
      <c r="F185" s="21">
        <v>0</v>
      </c>
      <c r="G185" s="21">
        <v>0</v>
      </c>
      <c r="H185" s="21">
        <v>0</v>
      </c>
      <c r="I185" s="21">
        <v>0</v>
      </c>
      <c r="J185" s="19">
        <f t="shared" si="39"/>
        <v>0</v>
      </c>
      <c r="K185" s="20">
        <v>0</v>
      </c>
      <c r="L185" s="21">
        <v>0</v>
      </c>
      <c r="M185" s="19">
        <f t="shared" si="30"/>
        <v>0</v>
      </c>
      <c r="N185" s="16">
        <f t="shared" si="43"/>
        <v>7.9741404289037643E-3</v>
      </c>
      <c r="O185" s="17">
        <f t="shared" si="40"/>
        <v>3.7080827805625569</v>
      </c>
      <c r="P185" s="17">
        <f t="shared" si="41"/>
        <v>0.26968114229863255</v>
      </c>
      <c r="Q185" s="19">
        <f t="shared" si="42"/>
        <v>0</v>
      </c>
    </row>
    <row r="186" spans="2:17" x14ac:dyDescent="0.25">
      <c r="B186" s="14">
        <f t="shared" si="37"/>
        <v>166</v>
      </c>
      <c r="C186" s="20">
        <f>(SUM($L$20:L185)-SUM($K$20:K185))*$L$8*0</f>
        <v>0</v>
      </c>
      <c r="D186" s="21">
        <v>0</v>
      </c>
      <c r="E186" s="19">
        <f t="shared" si="38"/>
        <v>0</v>
      </c>
      <c r="F186" s="21">
        <v>0</v>
      </c>
      <c r="G186" s="21">
        <v>0</v>
      </c>
      <c r="H186" s="21">
        <v>0</v>
      </c>
      <c r="I186" s="21">
        <v>0</v>
      </c>
      <c r="J186" s="19">
        <f t="shared" si="39"/>
        <v>0</v>
      </c>
      <c r="K186" s="20">
        <v>0</v>
      </c>
      <c r="L186" s="21">
        <v>0</v>
      </c>
      <c r="M186" s="19">
        <f t="shared" si="30"/>
        <v>0</v>
      </c>
      <c r="N186" s="16">
        <f t="shared" si="43"/>
        <v>7.9741404289037643E-3</v>
      </c>
      <c r="O186" s="17">
        <f t="shared" si="40"/>
        <v>3.7376515533767627</v>
      </c>
      <c r="P186" s="17">
        <f t="shared" si="41"/>
        <v>0.26754767953062797</v>
      </c>
      <c r="Q186" s="19">
        <f t="shared" si="42"/>
        <v>0</v>
      </c>
    </row>
    <row r="187" spans="2:17" x14ac:dyDescent="0.25">
      <c r="B187" s="14">
        <f t="shared" si="37"/>
        <v>167</v>
      </c>
      <c r="C187" s="20">
        <f>(SUM($L$20:L186)-SUM($K$20:K186))*$L$8*0</f>
        <v>0</v>
      </c>
      <c r="D187" s="21">
        <v>0</v>
      </c>
      <c r="E187" s="19">
        <f t="shared" si="38"/>
        <v>0</v>
      </c>
      <c r="F187" s="21">
        <v>0</v>
      </c>
      <c r="G187" s="21">
        <v>0</v>
      </c>
      <c r="H187" s="21">
        <v>0</v>
      </c>
      <c r="I187" s="21">
        <v>0</v>
      </c>
      <c r="J187" s="19">
        <f t="shared" si="39"/>
        <v>0</v>
      </c>
      <c r="K187" s="20">
        <v>0</v>
      </c>
      <c r="L187" s="21">
        <v>0</v>
      </c>
      <c r="M187" s="19">
        <f t="shared" si="30"/>
        <v>0</v>
      </c>
      <c r="N187" s="16">
        <f t="shared" si="43"/>
        <v>7.9741404289037643E-3</v>
      </c>
      <c r="O187" s="17">
        <f t="shared" si="40"/>
        <v>3.7674561117376983</v>
      </c>
      <c r="P187" s="17">
        <f t="shared" si="41"/>
        <v>0.26543109470723492</v>
      </c>
      <c r="Q187" s="19">
        <f t="shared" si="42"/>
        <v>0</v>
      </c>
    </row>
    <row r="188" spans="2:17" x14ac:dyDescent="0.25">
      <c r="B188" s="14">
        <f t="shared" si="37"/>
        <v>168</v>
      </c>
      <c r="C188" s="20">
        <f>(SUM($L$20:L187)-SUM($K$20:K187))*$L$8</f>
        <v>2.4404424085075815</v>
      </c>
      <c r="D188" s="21">
        <v>0</v>
      </c>
      <c r="E188" s="19">
        <f t="shared" si="38"/>
        <v>2.4404424085075815</v>
      </c>
      <c r="F188" s="21">
        <v>0</v>
      </c>
      <c r="G188" s="21">
        <v>0</v>
      </c>
      <c r="H188" s="21">
        <v>0</v>
      </c>
      <c r="I188" s="21">
        <v>0</v>
      </c>
      <c r="J188" s="19">
        <f t="shared" si="39"/>
        <v>2.4404424085075815</v>
      </c>
      <c r="K188" s="20">
        <v>0</v>
      </c>
      <c r="L188" s="21">
        <v>0</v>
      </c>
      <c r="M188" s="19">
        <f t="shared" si="30"/>
        <v>2.4404424085075815</v>
      </c>
      <c r="N188" s="16">
        <f t="shared" si="43"/>
        <v>7.9741404289037643E-3</v>
      </c>
      <c r="O188" s="17">
        <f t="shared" si="40"/>
        <v>3.7974983358324272</v>
      </c>
      <c r="P188" s="17">
        <f t="shared" si="41"/>
        <v>0.26333125430607884</v>
      </c>
      <c r="Q188" s="19">
        <f t="shared" si="42"/>
        <v>0.64264476049404951</v>
      </c>
    </row>
    <row r="189" spans="2:17" x14ac:dyDescent="0.25">
      <c r="B189" s="14">
        <f t="shared" si="37"/>
        <v>169</v>
      </c>
      <c r="C189" s="20">
        <f>(SUM($L$20:L188)-SUM($K$20:K188))*$L$8*0</f>
        <v>0</v>
      </c>
      <c r="D189" s="21">
        <v>0</v>
      </c>
      <c r="E189" s="19">
        <f t="shared" si="38"/>
        <v>0</v>
      </c>
      <c r="F189" s="21">
        <v>0</v>
      </c>
      <c r="G189" s="21">
        <v>0</v>
      </c>
      <c r="H189" s="21">
        <v>0</v>
      </c>
      <c r="I189" s="21">
        <v>0</v>
      </c>
      <c r="J189" s="19">
        <f t="shared" si="39"/>
        <v>0</v>
      </c>
      <c r="K189" s="20">
        <v>0</v>
      </c>
      <c r="L189" s="21">
        <v>0</v>
      </c>
      <c r="M189" s="19">
        <f t="shared" si="30"/>
        <v>0</v>
      </c>
      <c r="N189" s="16">
        <f t="shared" si="43"/>
        <v>7.9741404289037643E-3</v>
      </c>
      <c r="O189" s="17">
        <f t="shared" si="40"/>
        <v>3.8277801208408833</v>
      </c>
      <c r="P189" s="17">
        <f t="shared" si="41"/>
        <v>0.26124802586108864</v>
      </c>
      <c r="Q189" s="19">
        <f t="shared" si="42"/>
        <v>0</v>
      </c>
    </row>
    <row r="190" spans="2:17" x14ac:dyDescent="0.25">
      <c r="B190" s="14">
        <f t="shared" si="37"/>
        <v>170</v>
      </c>
      <c r="C190" s="20">
        <f>(SUM($L$20:L189)-SUM($K$20:K189))*$L$8*0</f>
        <v>0</v>
      </c>
      <c r="D190" s="21">
        <v>0</v>
      </c>
      <c r="E190" s="19">
        <f t="shared" si="38"/>
        <v>0</v>
      </c>
      <c r="F190" s="21">
        <v>0</v>
      </c>
      <c r="G190" s="21">
        <v>0</v>
      </c>
      <c r="H190" s="21">
        <v>0</v>
      </c>
      <c r="I190" s="21">
        <v>0</v>
      </c>
      <c r="J190" s="19">
        <f t="shared" si="39"/>
        <v>0</v>
      </c>
      <c r="K190" s="20">
        <v>0</v>
      </c>
      <c r="L190" s="21">
        <v>0</v>
      </c>
      <c r="M190" s="19">
        <f t="shared" si="30"/>
        <v>0</v>
      </c>
      <c r="N190" s="16">
        <f t="shared" si="43"/>
        <v>7.9741404289037643E-3</v>
      </c>
      <c r="O190" s="17">
        <f t="shared" si="40"/>
        <v>3.8583033770554347</v>
      </c>
      <c r="P190" s="17">
        <f t="shared" si="41"/>
        <v>0.25918127795413959</v>
      </c>
      <c r="Q190" s="19">
        <f t="shared" si="42"/>
        <v>0</v>
      </c>
    </row>
    <row r="191" spans="2:17" x14ac:dyDescent="0.25">
      <c r="B191" s="14">
        <f t="shared" si="37"/>
        <v>171</v>
      </c>
      <c r="C191" s="20">
        <f>(SUM($L$20:L190)-SUM($K$20:K190))*$L$8*0</f>
        <v>0</v>
      </c>
      <c r="D191" s="21">
        <v>0</v>
      </c>
      <c r="E191" s="19">
        <f t="shared" si="38"/>
        <v>0</v>
      </c>
      <c r="F191" s="21">
        <v>0</v>
      </c>
      <c r="G191" s="21">
        <v>0</v>
      </c>
      <c r="H191" s="21">
        <v>0</v>
      </c>
      <c r="I191" s="21">
        <v>0</v>
      </c>
      <c r="J191" s="19">
        <f t="shared" si="39"/>
        <v>0</v>
      </c>
      <c r="K191" s="20">
        <v>0</v>
      </c>
      <c r="L191" s="21">
        <v>0</v>
      </c>
      <c r="M191" s="19">
        <f t="shared" si="30"/>
        <v>0</v>
      </c>
      <c r="N191" s="16">
        <f t="shared" si="43"/>
        <v>7.9741404289037643E-3</v>
      </c>
      <c r="O191" s="17">
        <f t="shared" si="40"/>
        <v>3.8890700300013883</v>
      </c>
      <c r="P191" s="17">
        <f t="shared" si="41"/>
        <v>0.25713088020676322</v>
      </c>
      <c r="Q191" s="19">
        <f t="shared" si="42"/>
        <v>0</v>
      </c>
    </row>
    <row r="192" spans="2:17" x14ac:dyDescent="0.25">
      <c r="B192" s="14">
        <f t="shared" si="37"/>
        <v>172</v>
      </c>
      <c r="C192" s="20">
        <f>(SUM($L$20:L191)-SUM($K$20:K191))*$L$8*0</f>
        <v>0</v>
      </c>
      <c r="D192" s="21">
        <v>0</v>
      </c>
      <c r="E192" s="19">
        <f t="shared" si="38"/>
        <v>0</v>
      </c>
      <c r="F192" s="21">
        <v>0</v>
      </c>
      <c r="G192" s="21">
        <v>0</v>
      </c>
      <c r="H192" s="21">
        <v>0</v>
      </c>
      <c r="I192" s="21">
        <v>0</v>
      </c>
      <c r="J192" s="19">
        <f t="shared" si="39"/>
        <v>0</v>
      </c>
      <c r="K192" s="20">
        <v>0</v>
      </c>
      <c r="L192" s="21">
        <v>0</v>
      </c>
      <c r="M192" s="19">
        <f t="shared" si="30"/>
        <v>0</v>
      </c>
      <c r="N192" s="16">
        <f t="shared" si="43"/>
        <v>7.9741404289037643E-3</v>
      </c>
      <c r="O192" s="17">
        <f t="shared" si="40"/>
        <v>3.920082020558461</v>
      </c>
      <c r="P192" s="17">
        <f t="shared" si="41"/>
        <v>0.25509670327192246</v>
      </c>
      <c r="Q192" s="19">
        <f t="shared" si="42"/>
        <v>0</v>
      </c>
    </row>
    <row r="193" spans="2:17" x14ac:dyDescent="0.25">
      <c r="B193" s="14">
        <f t="shared" si="37"/>
        <v>173</v>
      </c>
      <c r="C193" s="20">
        <f>(SUM($L$20:L192)-SUM($K$20:K192))*$L$8*0</f>
        <v>0</v>
      </c>
      <c r="D193" s="21">
        <v>0</v>
      </c>
      <c r="E193" s="19">
        <f t="shared" si="38"/>
        <v>0</v>
      </c>
      <c r="F193" s="21">
        <v>0</v>
      </c>
      <c r="G193" s="21">
        <v>0</v>
      </c>
      <c r="H193" s="21">
        <v>0</v>
      </c>
      <c r="I193" s="21">
        <v>0</v>
      </c>
      <c r="J193" s="19">
        <f t="shared" si="39"/>
        <v>0</v>
      </c>
      <c r="K193" s="20">
        <v>0</v>
      </c>
      <c r="L193" s="21">
        <v>0</v>
      </c>
      <c r="M193" s="19">
        <f t="shared" ref="M193:M256" si="44">+J193+(H193+I193)+(K193-L193)</f>
        <v>0</v>
      </c>
      <c r="N193" s="16">
        <f t="shared" si="43"/>
        <v>7.9741404289037643E-3</v>
      </c>
      <c r="O193" s="17">
        <f t="shared" si="40"/>
        <v>3.9513413050832149</v>
      </c>
      <c r="P193" s="17">
        <f t="shared" si="41"/>
        <v>0.25307861882585214</v>
      </c>
      <c r="Q193" s="19">
        <f t="shared" si="42"/>
        <v>0</v>
      </c>
    </row>
    <row r="194" spans="2:17" x14ac:dyDescent="0.25">
      <c r="B194" s="14">
        <f t="shared" si="37"/>
        <v>174</v>
      </c>
      <c r="C194" s="20">
        <f>(SUM($L$20:L193)-SUM($K$20:K193))*$L$8</f>
        <v>2.4404424085075815</v>
      </c>
      <c r="D194" s="21">
        <v>0</v>
      </c>
      <c r="E194" s="19">
        <f t="shared" si="38"/>
        <v>2.4404424085075815</v>
      </c>
      <c r="F194" s="21">
        <v>0</v>
      </c>
      <c r="G194" s="21">
        <v>0</v>
      </c>
      <c r="H194" s="21">
        <v>0</v>
      </c>
      <c r="I194" s="21">
        <v>0</v>
      </c>
      <c r="J194" s="19">
        <f t="shared" si="39"/>
        <v>2.4404424085075815</v>
      </c>
      <c r="K194" s="20">
        <v>0</v>
      </c>
      <c r="L194" s="21">
        <v>0</v>
      </c>
      <c r="M194" s="19">
        <f t="shared" si="44"/>
        <v>2.4404424085075815</v>
      </c>
      <c r="N194" s="16">
        <f t="shared" si="43"/>
        <v>7.9741404289037643E-3</v>
      </c>
      <c r="O194" s="17">
        <f t="shared" si="40"/>
        <v>3.9828498555324758</v>
      </c>
      <c r="P194" s="17">
        <f t="shared" si="41"/>
        <v>0.25107649955996342</v>
      </c>
      <c r="Q194" s="19">
        <f t="shared" si="42"/>
        <v>0.61273773730576986</v>
      </c>
    </row>
    <row r="195" spans="2:17" x14ac:dyDescent="0.25">
      <c r="B195" s="14">
        <f t="shared" si="37"/>
        <v>175</v>
      </c>
      <c r="C195" s="20">
        <f>(SUM($L$20:L194)-SUM($K$20:K194))*$L$8*0</f>
        <v>0</v>
      </c>
      <c r="D195" s="21">
        <v>0</v>
      </c>
      <c r="E195" s="19">
        <f t="shared" si="38"/>
        <v>0</v>
      </c>
      <c r="F195" s="21">
        <v>0</v>
      </c>
      <c r="G195" s="21">
        <v>0</v>
      </c>
      <c r="H195" s="21">
        <v>0</v>
      </c>
      <c r="I195" s="21">
        <v>0</v>
      </c>
      <c r="J195" s="19">
        <f t="shared" si="39"/>
        <v>0</v>
      </c>
      <c r="K195" s="20">
        <v>0</v>
      </c>
      <c r="L195" s="21">
        <v>0</v>
      </c>
      <c r="M195" s="19">
        <f t="shared" si="44"/>
        <v>0</v>
      </c>
      <c r="N195" s="16">
        <f t="shared" si="43"/>
        <v>7.9741404289037643E-3</v>
      </c>
      <c r="O195" s="17">
        <f t="shared" si="40"/>
        <v>4.0146096595877303</v>
      </c>
      <c r="P195" s="17">
        <f t="shared" si="41"/>
        <v>0.24909021917281302</v>
      </c>
      <c r="Q195" s="19">
        <f t="shared" si="42"/>
        <v>0</v>
      </c>
    </row>
    <row r="196" spans="2:17" x14ac:dyDescent="0.25">
      <c r="B196" s="14">
        <f t="shared" si="37"/>
        <v>176</v>
      </c>
      <c r="C196" s="20">
        <f>(SUM($L$20:L195)-SUM($K$20:K195))*$L$8*0</f>
        <v>0</v>
      </c>
      <c r="D196" s="21">
        <v>0</v>
      </c>
      <c r="E196" s="19">
        <f t="shared" si="38"/>
        <v>0</v>
      </c>
      <c r="F196" s="21">
        <v>0</v>
      </c>
      <c r="G196" s="21">
        <v>0</v>
      </c>
      <c r="H196" s="21">
        <v>0</v>
      </c>
      <c r="I196" s="21">
        <v>0</v>
      </c>
      <c r="J196" s="19">
        <f t="shared" si="39"/>
        <v>0</v>
      </c>
      <c r="K196" s="20">
        <v>0</v>
      </c>
      <c r="L196" s="21">
        <v>0</v>
      </c>
      <c r="M196" s="19">
        <f t="shared" si="44"/>
        <v>0</v>
      </c>
      <c r="N196" s="16">
        <f t="shared" si="43"/>
        <v>7.9741404289037643E-3</v>
      </c>
      <c r="O196" s="17">
        <f t="shared" si="40"/>
        <v>4.0466227207805172</v>
      </c>
      <c r="P196" s="17">
        <f t="shared" si="41"/>
        <v>0.24711965236213543</v>
      </c>
      <c r="Q196" s="19">
        <f t="shared" si="42"/>
        <v>0</v>
      </c>
    </row>
    <row r="197" spans="2:17" x14ac:dyDescent="0.25">
      <c r="B197" s="14">
        <f t="shared" si="37"/>
        <v>177</v>
      </c>
      <c r="C197" s="20">
        <f>(SUM($L$20:L196)-SUM($K$20:K196))*$L$8*0</f>
        <v>0</v>
      </c>
      <c r="D197" s="21">
        <v>0</v>
      </c>
      <c r="E197" s="19">
        <f t="shared" si="38"/>
        <v>0</v>
      </c>
      <c r="F197" s="21">
        <v>0</v>
      </c>
      <c r="G197" s="21">
        <v>0</v>
      </c>
      <c r="H197" s="21">
        <v>0</v>
      </c>
      <c r="I197" s="21">
        <v>0</v>
      </c>
      <c r="J197" s="19">
        <f t="shared" si="39"/>
        <v>0</v>
      </c>
      <c r="K197" s="20">
        <v>0</v>
      </c>
      <c r="L197" s="21">
        <v>0</v>
      </c>
      <c r="M197" s="19">
        <f t="shared" si="44"/>
        <v>0</v>
      </c>
      <c r="N197" s="16">
        <f t="shared" si="43"/>
        <v>7.9741404289037643E-3</v>
      </c>
      <c r="O197" s="17">
        <f t="shared" si="40"/>
        <v>4.0788910586188143</v>
      </c>
      <c r="P197" s="17">
        <f t="shared" si="41"/>
        <v>0.2451646748169386</v>
      </c>
      <c r="Q197" s="19">
        <f t="shared" si="42"/>
        <v>0</v>
      </c>
    </row>
    <row r="198" spans="2:17" x14ac:dyDescent="0.25">
      <c r="B198" s="14">
        <f t="shared" si="37"/>
        <v>178</v>
      </c>
      <c r="C198" s="20">
        <f>(SUM($L$20:L197)-SUM($K$20:K197))*$L$8*0</f>
        <v>0</v>
      </c>
      <c r="D198" s="21">
        <v>0</v>
      </c>
      <c r="E198" s="19">
        <f t="shared" si="38"/>
        <v>0</v>
      </c>
      <c r="F198" s="21">
        <v>0</v>
      </c>
      <c r="G198" s="21">
        <v>0</v>
      </c>
      <c r="H198" s="21">
        <v>0</v>
      </c>
      <c r="I198" s="21">
        <v>0</v>
      </c>
      <c r="J198" s="19">
        <f t="shared" si="39"/>
        <v>0</v>
      </c>
      <c r="K198" s="20">
        <v>0</v>
      </c>
      <c r="L198" s="21">
        <v>0</v>
      </c>
      <c r="M198" s="19">
        <f t="shared" si="44"/>
        <v>0</v>
      </c>
      <c r="N198" s="16">
        <f t="shared" si="43"/>
        <v>7.9741404289037643E-3</v>
      </c>
      <c r="O198" s="17">
        <f t="shared" si="40"/>
        <v>4.1114167087144411</v>
      </c>
      <c r="P198" s="17">
        <f t="shared" si="41"/>
        <v>0.24322516320966167</v>
      </c>
      <c r="Q198" s="19">
        <f t="shared" si="42"/>
        <v>0</v>
      </c>
    </row>
    <row r="199" spans="2:17" x14ac:dyDescent="0.25">
      <c r="B199" s="14">
        <f t="shared" si="37"/>
        <v>179</v>
      </c>
      <c r="C199" s="20">
        <f>(SUM($L$20:L198)-SUM($K$20:K198))*$L$8*0</f>
        <v>0</v>
      </c>
      <c r="D199" s="21">
        <v>0</v>
      </c>
      <c r="E199" s="19">
        <f t="shared" si="38"/>
        <v>0</v>
      </c>
      <c r="F199" s="21">
        <v>0</v>
      </c>
      <c r="G199" s="21">
        <v>0</v>
      </c>
      <c r="H199" s="21">
        <v>0</v>
      </c>
      <c r="I199" s="21">
        <v>0</v>
      </c>
      <c r="J199" s="19">
        <f t="shared" si="39"/>
        <v>0</v>
      </c>
      <c r="K199" s="20">
        <v>0</v>
      </c>
      <c r="L199" s="21">
        <v>0</v>
      </c>
      <c r="M199" s="19">
        <f t="shared" si="44"/>
        <v>0</v>
      </c>
      <c r="N199" s="16">
        <f t="shared" si="43"/>
        <v>7.9741404289037643E-3</v>
      </c>
      <c r="O199" s="17">
        <f t="shared" si="40"/>
        <v>4.14420172291147</v>
      </c>
      <c r="P199" s="17">
        <f t="shared" si="41"/>
        <v>0.24130099518839526</v>
      </c>
      <c r="Q199" s="19">
        <f t="shared" si="42"/>
        <v>0</v>
      </c>
    </row>
    <row r="200" spans="2:17" x14ac:dyDescent="0.25">
      <c r="B200" s="14">
        <f t="shared" si="37"/>
        <v>180</v>
      </c>
      <c r="C200" s="20">
        <f>(SUM($L$20:L199)-SUM($K$20:K199))*$L$8</f>
        <v>2.4404424085075815</v>
      </c>
      <c r="D200" s="21">
        <v>0</v>
      </c>
      <c r="E200" s="19">
        <f t="shared" si="38"/>
        <v>2.4404424085075815</v>
      </c>
      <c r="F200" s="21">
        <v>0</v>
      </c>
      <c r="G200" s="21">
        <v>0</v>
      </c>
      <c r="H200" s="21">
        <v>0</v>
      </c>
      <c r="I200" s="21">
        <v>0</v>
      </c>
      <c r="J200" s="19">
        <f t="shared" si="39"/>
        <v>2.4404424085075815</v>
      </c>
      <c r="K200" s="20">
        <f>+$E$10/4</f>
        <v>25</v>
      </c>
      <c r="L200" s="21">
        <v>0</v>
      </c>
      <c r="M200" s="19">
        <f t="shared" si="44"/>
        <v>27.440442408507582</v>
      </c>
      <c r="N200" s="16">
        <f t="shared" si="43"/>
        <v>7.9741404289037643E-3</v>
      </c>
      <c r="O200" s="17">
        <f t="shared" si="40"/>
        <v>4.1772481694156713</v>
      </c>
      <c r="P200" s="17">
        <f t="shared" si="41"/>
        <v>0.23939204936916247</v>
      </c>
      <c r="Q200" s="19">
        <f t="shared" si="42"/>
        <v>6.5690237437691064</v>
      </c>
    </row>
    <row r="201" spans="2:17" x14ac:dyDescent="0.25">
      <c r="B201" s="14">
        <f t="shared" ref="B201:B206" si="45">+B200+1</f>
        <v>181</v>
      </c>
      <c r="C201" s="20">
        <f>(SUM($L$20:L200)-SUM($K$20:K200))*$L$8*0</f>
        <v>0</v>
      </c>
      <c r="D201" s="21">
        <v>0</v>
      </c>
      <c r="E201" s="19">
        <f t="shared" ref="E201:E206" si="46">+C201-(D201)</f>
        <v>0</v>
      </c>
      <c r="F201" s="21">
        <v>0</v>
      </c>
      <c r="G201" s="21">
        <v>0</v>
      </c>
      <c r="H201" s="21">
        <v>0</v>
      </c>
      <c r="I201" s="21">
        <v>0</v>
      </c>
      <c r="J201" s="19">
        <f t="shared" ref="J201:J206" si="47">+E201-(F201+G201+H201+I201)</f>
        <v>0</v>
      </c>
      <c r="K201" s="20">
        <v>0</v>
      </c>
      <c r="L201" s="21">
        <v>0</v>
      </c>
      <c r="M201" s="19">
        <f t="shared" si="44"/>
        <v>0</v>
      </c>
      <c r="N201" s="16">
        <f t="shared" si="43"/>
        <v>7.9741404289037643E-3</v>
      </c>
      <c r="O201" s="17">
        <f t="shared" ref="O201:O206" si="48">(1+N201)^B201</f>
        <v>4.2105581329249739</v>
      </c>
      <c r="P201" s="17">
        <f t="shared" ref="P201:P206" si="49">1/O201</f>
        <v>0.23749820532826224</v>
      </c>
      <c r="Q201" s="19">
        <f t="shared" ref="Q201:Q206" si="50">+M201*P201</f>
        <v>0</v>
      </c>
    </row>
    <row r="202" spans="2:17" x14ac:dyDescent="0.25">
      <c r="B202" s="14">
        <f t="shared" si="45"/>
        <v>182</v>
      </c>
      <c r="C202" s="20">
        <f>(SUM($L$20:L201)-SUM($K$20:K201))*$L$8*0</f>
        <v>0</v>
      </c>
      <c r="D202" s="21">
        <v>0</v>
      </c>
      <c r="E202" s="19">
        <f t="shared" si="46"/>
        <v>0</v>
      </c>
      <c r="F202" s="21">
        <v>0</v>
      </c>
      <c r="G202" s="21">
        <v>0</v>
      </c>
      <c r="H202" s="21">
        <v>0</v>
      </c>
      <c r="I202" s="21">
        <v>0</v>
      </c>
      <c r="J202" s="19">
        <f t="shared" si="47"/>
        <v>0</v>
      </c>
      <c r="K202" s="20">
        <v>0</v>
      </c>
      <c r="L202" s="21">
        <v>0</v>
      </c>
      <c r="M202" s="19">
        <f t="shared" si="44"/>
        <v>0</v>
      </c>
      <c r="N202" s="16">
        <f t="shared" si="43"/>
        <v>7.9741404289037643E-3</v>
      </c>
      <c r="O202" s="17">
        <f t="shared" si="48"/>
        <v>4.244133714760979</v>
      </c>
      <c r="P202" s="17">
        <f t="shared" si="49"/>
        <v>0.23561934359467229</v>
      </c>
      <c r="Q202" s="19">
        <f t="shared" si="50"/>
        <v>0</v>
      </c>
    </row>
    <row r="203" spans="2:17" x14ac:dyDescent="0.25">
      <c r="B203" s="14">
        <f t="shared" si="45"/>
        <v>183</v>
      </c>
      <c r="C203" s="20">
        <f>(SUM($L$20:L202)-SUM($K$20:K202))*$L$8*0</f>
        <v>0</v>
      </c>
      <c r="D203" s="21">
        <v>0</v>
      </c>
      <c r="E203" s="19">
        <f t="shared" si="46"/>
        <v>0</v>
      </c>
      <c r="F203" s="21">
        <v>0</v>
      </c>
      <c r="G203" s="21">
        <v>0</v>
      </c>
      <c r="H203" s="21">
        <v>0</v>
      </c>
      <c r="I203" s="21">
        <v>0</v>
      </c>
      <c r="J203" s="19">
        <f t="shared" si="47"/>
        <v>0</v>
      </c>
      <c r="K203" s="20">
        <v>0</v>
      </c>
      <c r="L203" s="21">
        <v>0</v>
      </c>
      <c r="M203" s="19">
        <f t="shared" si="44"/>
        <v>0</v>
      </c>
      <c r="N203" s="16">
        <f t="shared" si="43"/>
        <v>7.9741404289037643E-3</v>
      </c>
      <c r="O203" s="17">
        <f t="shared" si="48"/>
        <v>4.2779770330015285</v>
      </c>
      <c r="P203" s="17">
        <f t="shared" si="49"/>
        <v>0.23375534564251194</v>
      </c>
      <c r="Q203" s="19">
        <f t="shared" si="50"/>
        <v>0</v>
      </c>
    </row>
    <row r="204" spans="2:17" x14ac:dyDescent="0.25">
      <c r="B204" s="14">
        <f t="shared" si="45"/>
        <v>184</v>
      </c>
      <c r="C204" s="20">
        <f>(SUM($L$20:L203)-SUM($K$20:K203))*$L$8*0</f>
        <v>0</v>
      </c>
      <c r="D204" s="21">
        <v>0</v>
      </c>
      <c r="E204" s="19">
        <f t="shared" si="46"/>
        <v>0</v>
      </c>
      <c r="F204" s="21">
        <v>0</v>
      </c>
      <c r="G204" s="21">
        <v>0</v>
      </c>
      <c r="H204" s="21">
        <v>0</v>
      </c>
      <c r="I204" s="21">
        <v>0</v>
      </c>
      <c r="J204" s="19">
        <f t="shared" si="47"/>
        <v>0</v>
      </c>
      <c r="K204" s="20">
        <v>0</v>
      </c>
      <c r="L204" s="21">
        <v>0</v>
      </c>
      <c r="M204" s="19">
        <f t="shared" si="44"/>
        <v>0</v>
      </c>
      <c r="N204" s="16">
        <f t="shared" si="43"/>
        <v>7.9741404289037643E-3</v>
      </c>
      <c r="O204" s="17">
        <f t="shared" si="48"/>
        <v>4.3120902226143087</v>
      </c>
      <c r="P204" s="17">
        <f t="shared" si="49"/>
        <v>0.23190609388356578</v>
      </c>
      <c r="Q204" s="19">
        <f t="shared" si="50"/>
        <v>0</v>
      </c>
    </row>
    <row r="205" spans="2:17" x14ac:dyDescent="0.25">
      <c r="B205" s="14">
        <f t="shared" si="45"/>
        <v>185</v>
      </c>
      <c r="C205" s="20">
        <f>(SUM($L$20:L204)-SUM($K$20:K204))*$L$8*0</f>
        <v>0</v>
      </c>
      <c r="D205" s="21">
        <v>0</v>
      </c>
      <c r="E205" s="19">
        <f t="shared" si="46"/>
        <v>0</v>
      </c>
      <c r="F205" s="21">
        <v>0</v>
      </c>
      <c r="G205" s="21">
        <v>0</v>
      </c>
      <c r="H205" s="21">
        <v>0</v>
      </c>
      <c r="I205" s="21">
        <v>0</v>
      </c>
      <c r="J205" s="19">
        <f t="shared" si="47"/>
        <v>0</v>
      </c>
      <c r="K205" s="20">
        <v>0</v>
      </c>
      <c r="L205" s="21">
        <v>0</v>
      </c>
      <c r="M205" s="19">
        <f t="shared" si="44"/>
        <v>0</v>
      </c>
      <c r="N205" s="16">
        <f t="shared" si="43"/>
        <v>7.9741404289037643E-3</v>
      </c>
      <c r="O205" s="17">
        <f t="shared" si="48"/>
        <v>4.3464754355915378</v>
      </c>
      <c r="P205" s="17">
        <f t="shared" si="49"/>
        <v>0.2300714716598655</v>
      </c>
      <c r="Q205" s="19">
        <f t="shared" si="50"/>
        <v>0</v>
      </c>
    </row>
    <row r="206" spans="2:17" x14ac:dyDescent="0.25">
      <c r="B206" s="14">
        <f t="shared" si="45"/>
        <v>186</v>
      </c>
      <c r="C206" s="20">
        <f>(SUM($L$20:L205)-SUM($K$20:K205))*$L$8</f>
        <v>1.2202212042537908</v>
      </c>
      <c r="D206" s="21">
        <v>0</v>
      </c>
      <c r="E206" s="19">
        <f t="shared" si="46"/>
        <v>1.2202212042537908</v>
      </c>
      <c r="F206" s="21">
        <v>0</v>
      </c>
      <c r="G206" s="21">
        <v>0</v>
      </c>
      <c r="H206" s="21">
        <v>0</v>
      </c>
      <c r="I206" s="21">
        <v>0</v>
      </c>
      <c r="J206" s="19">
        <f t="shared" si="47"/>
        <v>1.2202212042537908</v>
      </c>
      <c r="K206" s="20">
        <v>0</v>
      </c>
      <c r="L206" s="21">
        <v>0</v>
      </c>
      <c r="M206" s="19">
        <f t="shared" si="44"/>
        <v>1.2202212042537908</v>
      </c>
      <c r="N206" s="16">
        <f t="shared" si="43"/>
        <v>7.9741404289037643E-3</v>
      </c>
      <c r="O206" s="17">
        <f t="shared" si="48"/>
        <v>4.3811348410857249</v>
      </c>
      <c r="P206" s="17">
        <f t="shared" si="49"/>
        <v>0.2282513632363303</v>
      </c>
      <c r="Q206" s="19">
        <f t="shared" si="50"/>
        <v>0.2785171533208044</v>
      </c>
    </row>
    <row r="207" spans="2:17" x14ac:dyDescent="0.25">
      <c r="B207" s="14">
        <f t="shared" ref="B207:B260" si="51">+B206+1</f>
        <v>187</v>
      </c>
      <c r="C207" s="20">
        <f>(SUM($L$20:L206)-SUM($K$20:K206))*$L$8*0</f>
        <v>0</v>
      </c>
      <c r="D207" s="21">
        <v>0</v>
      </c>
      <c r="E207" s="19">
        <f t="shared" ref="E207:E260" si="52">+C207-(D207)</f>
        <v>0</v>
      </c>
      <c r="F207" s="21">
        <v>0</v>
      </c>
      <c r="G207" s="21">
        <v>0</v>
      </c>
      <c r="H207" s="21">
        <v>0</v>
      </c>
      <c r="I207" s="21">
        <v>0</v>
      </c>
      <c r="J207" s="19">
        <f t="shared" ref="J207:J260" si="53">+E207-(F207+G207+H207+I207)</f>
        <v>0</v>
      </c>
      <c r="K207" s="20">
        <v>0</v>
      </c>
      <c r="L207" s="21">
        <v>0</v>
      </c>
      <c r="M207" s="19">
        <f t="shared" si="44"/>
        <v>0</v>
      </c>
      <c r="N207" s="16">
        <f t="shared" si="43"/>
        <v>7.9741404289037643E-3</v>
      </c>
      <c r="O207" s="17">
        <f t="shared" ref="O207:O260" si="54">(1+N207)^B207</f>
        <v>4.4160706255465056</v>
      </c>
      <c r="P207" s="17">
        <f t="shared" ref="P207:P260" si="55">1/O207</f>
        <v>0.22644565379346626</v>
      </c>
      <c r="Q207" s="19">
        <f t="shared" ref="Q207:Q260" si="56">+M207*P207</f>
        <v>0</v>
      </c>
    </row>
    <row r="208" spans="2:17" x14ac:dyDescent="0.25">
      <c r="B208" s="14">
        <f t="shared" si="51"/>
        <v>188</v>
      </c>
      <c r="C208" s="20">
        <f>(SUM($L$20:L207)-SUM($K$20:K207))*$L$8*0</f>
        <v>0</v>
      </c>
      <c r="D208" s="21">
        <v>0</v>
      </c>
      <c r="E208" s="19">
        <f t="shared" si="52"/>
        <v>0</v>
      </c>
      <c r="F208" s="21">
        <v>0</v>
      </c>
      <c r="G208" s="21">
        <v>0</v>
      </c>
      <c r="H208" s="21">
        <v>0</v>
      </c>
      <c r="I208" s="21">
        <v>0</v>
      </c>
      <c r="J208" s="19">
        <f t="shared" si="53"/>
        <v>0</v>
      </c>
      <c r="K208" s="20">
        <v>0</v>
      </c>
      <c r="L208" s="21">
        <v>0</v>
      </c>
      <c r="M208" s="19">
        <f t="shared" si="44"/>
        <v>0</v>
      </c>
      <c r="N208" s="16">
        <f t="shared" si="43"/>
        <v>7.9741404289037643E-3</v>
      </c>
      <c r="O208" s="17">
        <f t="shared" si="54"/>
        <v>4.4512849928585707</v>
      </c>
      <c r="P208" s="17">
        <f t="shared" si="55"/>
        <v>0.22465422942012303</v>
      </c>
      <c r="Q208" s="19">
        <f t="shared" si="56"/>
        <v>0</v>
      </c>
    </row>
    <row r="209" spans="2:17" x14ac:dyDescent="0.25">
      <c r="B209" s="14">
        <f t="shared" si="51"/>
        <v>189</v>
      </c>
      <c r="C209" s="20">
        <f>(SUM($L$20:L208)-SUM($K$20:K208))*$L$8*0</f>
        <v>0</v>
      </c>
      <c r="D209" s="21">
        <v>0</v>
      </c>
      <c r="E209" s="19">
        <f t="shared" si="52"/>
        <v>0</v>
      </c>
      <c r="F209" s="21">
        <v>0</v>
      </c>
      <c r="G209" s="21">
        <v>0</v>
      </c>
      <c r="H209" s="21">
        <v>0</v>
      </c>
      <c r="I209" s="21">
        <v>0</v>
      </c>
      <c r="J209" s="19">
        <f t="shared" si="53"/>
        <v>0</v>
      </c>
      <c r="K209" s="20">
        <v>0</v>
      </c>
      <c r="L209" s="21">
        <v>0</v>
      </c>
      <c r="M209" s="19">
        <f t="shared" si="44"/>
        <v>0</v>
      </c>
      <c r="N209" s="16">
        <f t="shared" si="43"/>
        <v>7.9741404289037643E-3</v>
      </c>
      <c r="O209" s="17">
        <f t="shared" si="54"/>
        <v>4.4867801644806971</v>
      </c>
      <c r="P209" s="17">
        <f t="shared" si="55"/>
        <v>0.22287697710630774</v>
      </c>
      <c r="Q209" s="19">
        <f t="shared" si="56"/>
        <v>0</v>
      </c>
    </row>
    <row r="210" spans="2:17" x14ac:dyDescent="0.25">
      <c r="B210" s="14">
        <f t="shared" si="51"/>
        <v>190</v>
      </c>
      <c r="C210" s="20">
        <f>(SUM($L$20:L209)-SUM($K$20:K209))*$L$8*0</f>
        <v>0</v>
      </c>
      <c r="D210" s="21">
        <v>0</v>
      </c>
      <c r="E210" s="19">
        <f t="shared" si="52"/>
        <v>0</v>
      </c>
      <c r="F210" s="21">
        <v>0</v>
      </c>
      <c r="G210" s="21">
        <v>0</v>
      </c>
      <c r="H210" s="21">
        <v>0</v>
      </c>
      <c r="I210" s="21">
        <v>0</v>
      </c>
      <c r="J210" s="19">
        <f t="shared" si="53"/>
        <v>0</v>
      </c>
      <c r="K210" s="20">
        <v>0</v>
      </c>
      <c r="L210" s="21">
        <v>0</v>
      </c>
      <c r="M210" s="19">
        <f t="shared" si="44"/>
        <v>0</v>
      </c>
      <c r="N210" s="16">
        <f t="shared" si="43"/>
        <v>7.9741404289037643E-3</v>
      </c>
      <c r="O210" s="17">
        <f t="shared" si="54"/>
        <v>4.5225583795858846</v>
      </c>
      <c r="P210" s="17">
        <f t="shared" si="55"/>
        <v>0.22111378473605611</v>
      </c>
      <c r="Q210" s="19">
        <f t="shared" si="56"/>
        <v>0</v>
      </c>
    </row>
    <row r="211" spans="2:17" x14ac:dyDescent="0.25">
      <c r="B211" s="14">
        <f t="shared" si="51"/>
        <v>191</v>
      </c>
      <c r="C211" s="20">
        <f>(SUM($L$20:L210)-SUM($K$20:K210))*$L$8*0</f>
        <v>0</v>
      </c>
      <c r="D211" s="21">
        <v>0</v>
      </c>
      <c r="E211" s="19">
        <f t="shared" si="52"/>
        <v>0</v>
      </c>
      <c r="F211" s="21">
        <v>0</v>
      </c>
      <c r="G211" s="21">
        <v>0</v>
      </c>
      <c r="H211" s="21">
        <v>0</v>
      </c>
      <c r="I211" s="21">
        <v>0</v>
      </c>
      <c r="J211" s="19">
        <f t="shared" si="53"/>
        <v>0</v>
      </c>
      <c r="K211" s="20">
        <v>0</v>
      </c>
      <c r="L211" s="21">
        <v>0</v>
      </c>
      <c r="M211" s="19">
        <f t="shared" si="44"/>
        <v>0</v>
      </c>
      <c r="N211" s="16">
        <f t="shared" si="43"/>
        <v>7.9741404289037643E-3</v>
      </c>
      <c r="O211" s="17">
        <f t="shared" si="54"/>
        <v>4.5586218952026174</v>
      </c>
      <c r="P211" s="17">
        <f t="shared" si="55"/>
        <v>0.21936454108035933</v>
      </c>
      <c r="Q211" s="19">
        <f t="shared" si="56"/>
        <v>0</v>
      </c>
    </row>
    <row r="212" spans="2:17" x14ac:dyDescent="0.25">
      <c r="B212" s="14">
        <f t="shared" si="51"/>
        <v>192</v>
      </c>
      <c r="C212" s="20">
        <f>(SUM($L$20:L211)-SUM($K$20:K211))*$L$8</f>
        <v>1.2202212042537908</v>
      </c>
      <c r="D212" s="21">
        <v>0</v>
      </c>
      <c r="E212" s="19">
        <f t="shared" si="52"/>
        <v>1.2202212042537908</v>
      </c>
      <c r="F212" s="21">
        <v>0</v>
      </c>
      <c r="G212" s="21">
        <v>0</v>
      </c>
      <c r="H212" s="21">
        <v>0</v>
      </c>
      <c r="I212" s="21">
        <v>0</v>
      </c>
      <c r="J212" s="19">
        <f t="shared" si="53"/>
        <v>1.2202212042537908</v>
      </c>
      <c r="K212" s="20">
        <v>0</v>
      </c>
      <c r="L212" s="21">
        <v>0</v>
      </c>
      <c r="M212" s="19">
        <f t="shared" si="44"/>
        <v>1.2202212042537908</v>
      </c>
      <c r="N212" s="16">
        <f t="shared" si="43"/>
        <v>7.9741404289037643E-3</v>
      </c>
      <c r="O212" s="17">
        <f t="shared" si="54"/>
        <v>4.5949729863572406</v>
      </c>
      <c r="P212" s="17">
        <f t="shared" si="55"/>
        <v>0.21762913579014762</v>
      </c>
      <c r="Q212" s="19">
        <f t="shared" si="56"/>
        <v>0.26555568615456571</v>
      </c>
    </row>
    <row r="213" spans="2:17" x14ac:dyDescent="0.25">
      <c r="B213" s="14">
        <f t="shared" si="51"/>
        <v>193</v>
      </c>
      <c r="C213" s="20">
        <f>(SUM($L$20:L212)-SUM($K$20:K212))*$L$8*0</f>
        <v>0</v>
      </c>
      <c r="D213" s="21">
        <v>0</v>
      </c>
      <c r="E213" s="19">
        <f t="shared" si="52"/>
        <v>0</v>
      </c>
      <c r="F213" s="21">
        <v>0</v>
      </c>
      <c r="G213" s="21">
        <v>0</v>
      </c>
      <c r="H213" s="21">
        <v>0</v>
      </c>
      <c r="I213" s="21">
        <v>0</v>
      </c>
      <c r="J213" s="19">
        <f t="shared" si="53"/>
        <v>0</v>
      </c>
      <c r="K213" s="20">
        <v>0</v>
      </c>
      <c r="L213" s="21">
        <v>0</v>
      </c>
      <c r="M213" s="19">
        <f t="shared" si="44"/>
        <v>0</v>
      </c>
      <c r="N213" s="16">
        <f t="shared" ref="N213:N260" si="57">IF($Q$4="Valor presente",$L$12, $L$10)</f>
        <v>7.9741404289037643E-3</v>
      </c>
      <c r="O213" s="17">
        <f t="shared" si="54"/>
        <v>4.6316139462174721</v>
      </c>
      <c r="P213" s="17">
        <f t="shared" si="55"/>
        <v>0.21590745938932929</v>
      </c>
      <c r="Q213" s="19">
        <f t="shared" si="56"/>
        <v>0</v>
      </c>
    </row>
    <row r="214" spans="2:17" x14ac:dyDescent="0.25">
      <c r="B214" s="14">
        <f t="shared" si="51"/>
        <v>194</v>
      </c>
      <c r="C214" s="20">
        <f>(SUM($L$20:L213)-SUM($K$20:K213))*$L$8*0</f>
        <v>0</v>
      </c>
      <c r="D214" s="21">
        <v>0</v>
      </c>
      <c r="E214" s="19">
        <f t="shared" si="52"/>
        <v>0</v>
      </c>
      <c r="F214" s="21">
        <v>0</v>
      </c>
      <c r="G214" s="21">
        <v>0</v>
      </c>
      <c r="H214" s="21">
        <v>0</v>
      </c>
      <c r="I214" s="21">
        <v>0</v>
      </c>
      <c r="J214" s="19">
        <f t="shared" si="53"/>
        <v>0</v>
      </c>
      <c r="K214" s="20">
        <v>0</v>
      </c>
      <c r="L214" s="21">
        <v>0</v>
      </c>
      <c r="M214" s="19">
        <f t="shared" si="44"/>
        <v>0</v>
      </c>
      <c r="N214" s="16">
        <f t="shared" si="57"/>
        <v>7.9741404289037643E-3</v>
      </c>
      <c r="O214" s="17">
        <f t="shared" si="54"/>
        <v>4.668547086237079</v>
      </c>
      <c r="P214" s="17">
        <f t="shared" si="55"/>
        <v>0.21419940326788381</v>
      </c>
      <c r="Q214" s="19">
        <f t="shared" si="56"/>
        <v>0</v>
      </c>
    </row>
    <row r="215" spans="2:17" x14ac:dyDescent="0.25">
      <c r="B215" s="14">
        <f t="shared" si="51"/>
        <v>195</v>
      </c>
      <c r="C215" s="20">
        <f>(SUM($L$20:L214)-SUM($K$20:K214))*$L$8*0</f>
        <v>0</v>
      </c>
      <c r="D215" s="21">
        <v>0</v>
      </c>
      <c r="E215" s="19">
        <f t="shared" si="52"/>
        <v>0</v>
      </c>
      <c r="F215" s="21">
        <v>0</v>
      </c>
      <c r="G215" s="21">
        <v>0</v>
      </c>
      <c r="H215" s="21">
        <v>0</v>
      </c>
      <c r="I215" s="21">
        <v>0</v>
      </c>
      <c r="J215" s="19">
        <f t="shared" si="53"/>
        <v>0</v>
      </c>
      <c r="K215" s="20">
        <v>0</v>
      </c>
      <c r="L215" s="21">
        <v>0</v>
      </c>
      <c r="M215" s="19">
        <f t="shared" si="44"/>
        <v>0</v>
      </c>
      <c r="N215" s="16">
        <f t="shared" si="57"/>
        <v>7.9741404289037643E-3</v>
      </c>
      <c r="O215" s="17">
        <f t="shared" si="54"/>
        <v>4.7057747363016826</v>
      </c>
      <c r="P215" s="17">
        <f t="shared" si="55"/>
        <v>0.21250485967501079</v>
      </c>
      <c r="Q215" s="19">
        <f t="shared" si="56"/>
        <v>0</v>
      </c>
    </row>
    <row r="216" spans="2:17" x14ac:dyDescent="0.25">
      <c r="B216" s="14">
        <f t="shared" si="51"/>
        <v>196</v>
      </c>
      <c r="C216" s="20">
        <f>(SUM($L$20:L215)-SUM($K$20:K215))*$L$8*0</f>
        <v>0</v>
      </c>
      <c r="D216" s="21">
        <v>0</v>
      </c>
      <c r="E216" s="19">
        <f t="shared" si="52"/>
        <v>0</v>
      </c>
      <c r="F216" s="21">
        <v>0</v>
      </c>
      <c r="G216" s="21">
        <v>0</v>
      </c>
      <c r="H216" s="21">
        <v>0</v>
      </c>
      <c r="I216" s="21">
        <v>0</v>
      </c>
      <c r="J216" s="19">
        <f t="shared" si="53"/>
        <v>0</v>
      </c>
      <c r="K216" s="20">
        <v>0</v>
      </c>
      <c r="L216" s="21">
        <v>0</v>
      </c>
      <c r="M216" s="19">
        <f t="shared" si="44"/>
        <v>0</v>
      </c>
      <c r="N216" s="16">
        <f t="shared" si="57"/>
        <v>7.9741404289037643E-3</v>
      </c>
      <c r="O216" s="17">
        <f t="shared" si="54"/>
        <v>4.7432992448757405</v>
      </c>
      <c r="P216" s="17">
        <f t="shared" si="55"/>
        <v>0.21082372171233249</v>
      </c>
      <c r="Q216" s="19">
        <f t="shared" si="56"/>
        <v>0</v>
      </c>
    </row>
    <row r="217" spans="2:17" x14ac:dyDescent="0.25">
      <c r="B217" s="14">
        <f t="shared" si="51"/>
        <v>197</v>
      </c>
      <c r="C217" s="20">
        <f>(SUM($L$20:L216)-SUM($K$20:K216))*$L$8*0</f>
        <v>0</v>
      </c>
      <c r="D217" s="21">
        <v>0</v>
      </c>
      <c r="E217" s="19">
        <f t="shared" si="52"/>
        <v>0</v>
      </c>
      <c r="F217" s="21">
        <v>0</v>
      </c>
      <c r="G217" s="21">
        <v>0</v>
      </c>
      <c r="H217" s="21">
        <v>0</v>
      </c>
      <c r="I217" s="21">
        <v>0</v>
      </c>
      <c r="J217" s="19">
        <f t="shared" si="53"/>
        <v>0</v>
      </c>
      <c r="K217" s="20">
        <v>0</v>
      </c>
      <c r="L217" s="21">
        <v>0</v>
      </c>
      <c r="M217" s="19">
        <f t="shared" si="44"/>
        <v>0</v>
      </c>
      <c r="N217" s="16">
        <f t="shared" si="57"/>
        <v>7.9741404289037643E-3</v>
      </c>
      <c r="O217" s="17">
        <f t="shared" si="54"/>
        <v>4.7811229791506937</v>
      </c>
      <c r="P217" s="17">
        <f t="shared" si="55"/>
        <v>0.20915588332715035</v>
      </c>
      <c r="Q217" s="19">
        <f t="shared" si="56"/>
        <v>0</v>
      </c>
    </row>
    <row r="218" spans="2:17" x14ac:dyDescent="0.25">
      <c r="B218" s="14">
        <f t="shared" si="51"/>
        <v>198</v>
      </c>
      <c r="C218" s="20">
        <f>(SUM($L$20:L217)-SUM($K$20:K217))*$L$8</f>
        <v>1.2202212042537908</v>
      </c>
      <c r="D218" s="21">
        <v>0</v>
      </c>
      <c r="E218" s="19">
        <f t="shared" si="52"/>
        <v>1.2202212042537908</v>
      </c>
      <c r="F218" s="21">
        <v>0</v>
      </c>
      <c r="G218" s="21">
        <v>0</v>
      </c>
      <c r="H218" s="21">
        <v>0</v>
      </c>
      <c r="I218" s="21">
        <v>0</v>
      </c>
      <c r="J218" s="19">
        <f t="shared" si="53"/>
        <v>1.2202212042537908</v>
      </c>
      <c r="K218" s="20">
        <v>0</v>
      </c>
      <c r="L218" s="21">
        <v>0</v>
      </c>
      <c r="M218" s="19">
        <f t="shared" si="44"/>
        <v>1.2202212042537908</v>
      </c>
      <c r="N218" s="16">
        <f t="shared" si="57"/>
        <v>7.9741404289037643E-3</v>
      </c>
      <c r="O218" s="17">
        <f t="shared" si="54"/>
        <v>4.819248325194299</v>
      </c>
      <c r="P218" s="17">
        <f t="shared" si="55"/>
        <v>0.20750123930575473</v>
      </c>
      <c r="Q218" s="19">
        <f t="shared" si="56"/>
        <v>0.25319741210982205</v>
      </c>
    </row>
    <row r="219" spans="2:17" x14ac:dyDescent="0.25">
      <c r="B219" s="14">
        <f t="shared" si="51"/>
        <v>199</v>
      </c>
      <c r="C219" s="20">
        <f>(SUM($L$20:L218)-SUM($K$20:K218))*$L$8*0</f>
        <v>0</v>
      </c>
      <c r="D219" s="21">
        <v>0</v>
      </c>
      <c r="E219" s="19">
        <f t="shared" si="52"/>
        <v>0</v>
      </c>
      <c r="F219" s="21">
        <v>0</v>
      </c>
      <c r="G219" s="21">
        <v>0</v>
      </c>
      <c r="H219" s="21">
        <v>0</v>
      </c>
      <c r="I219" s="21">
        <v>0</v>
      </c>
      <c r="J219" s="19">
        <f t="shared" si="53"/>
        <v>0</v>
      </c>
      <c r="K219" s="20">
        <v>0</v>
      </c>
      <c r="L219" s="21">
        <v>0</v>
      </c>
      <c r="M219" s="19">
        <f t="shared" si="44"/>
        <v>0</v>
      </c>
      <c r="N219" s="16">
        <f t="shared" si="57"/>
        <v>7.9741404289037643E-3</v>
      </c>
      <c r="O219" s="17">
        <f t="shared" si="54"/>
        <v>4.8576776881011563</v>
      </c>
      <c r="P219" s="17">
        <f t="shared" si="55"/>
        <v>0.2058596852667875</v>
      </c>
      <c r="Q219" s="19">
        <f t="shared" si="56"/>
        <v>0</v>
      </c>
    </row>
    <row r="220" spans="2:17" x14ac:dyDescent="0.25">
      <c r="B220" s="14">
        <f t="shared" si="51"/>
        <v>200</v>
      </c>
      <c r="C220" s="20">
        <f>(SUM($L$20:L219)-SUM($K$20:K219))*$L$8*0</f>
        <v>0</v>
      </c>
      <c r="D220" s="21">
        <v>0</v>
      </c>
      <c r="E220" s="19">
        <f t="shared" si="52"/>
        <v>0</v>
      </c>
      <c r="F220" s="21">
        <v>0</v>
      </c>
      <c r="G220" s="21">
        <v>0</v>
      </c>
      <c r="H220" s="21">
        <v>0</v>
      </c>
      <c r="I220" s="21">
        <v>0</v>
      </c>
      <c r="J220" s="19">
        <f t="shared" si="53"/>
        <v>0</v>
      </c>
      <c r="K220" s="20">
        <v>0</v>
      </c>
      <c r="L220" s="21">
        <v>0</v>
      </c>
      <c r="M220" s="19">
        <f t="shared" si="44"/>
        <v>0</v>
      </c>
      <c r="N220" s="16">
        <f t="shared" si="57"/>
        <v>7.9741404289037643E-3</v>
      </c>
      <c r="O220" s="17">
        <f t="shared" si="54"/>
        <v>4.8964134921444291</v>
      </c>
      <c r="P220" s="17">
        <f t="shared" si="55"/>
        <v>0.20423111765465723</v>
      </c>
      <c r="Q220" s="19">
        <f t="shared" si="56"/>
        <v>0</v>
      </c>
    </row>
    <row r="221" spans="2:17" x14ac:dyDescent="0.25">
      <c r="B221" s="14">
        <f t="shared" si="51"/>
        <v>201</v>
      </c>
      <c r="C221" s="20">
        <f>(SUM($L$20:L220)-SUM($K$20:K220))*$L$8*0</f>
        <v>0</v>
      </c>
      <c r="D221" s="21">
        <v>0</v>
      </c>
      <c r="E221" s="19">
        <f t="shared" si="52"/>
        <v>0</v>
      </c>
      <c r="F221" s="21">
        <v>0</v>
      </c>
      <c r="G221" s="21">
        <v>0</v>
      </c>
      <c r="H221" s="21">
        <v>0</v>
      </c>
      <c r="I221" s="21">
        <v>0</v>
      </c>
      <c r="J221" s="19">
        <f t="shared" si="53"/>
        <v>0</v>
      </c>
      <c r="K221" s="20">
        <v>0</v>
      </c>
      <c r="L221" s="21">
        <v>0</v>
      </c>
      <c r="M221" s="19">
        <f t="shared" si="44"/>
        <v>0</v>
      </c>
      <c r="N221" s="16">
        <f t="shared" si="57"/>
        <v>7.9741404289037643E-3</v>
      </c>
      <c r="O221" s="17">
        <f t="shared" si="54"/>
        <v>4.9354581809287685</v>
      </c>
      <c r="P221" s="17">
        <f t="shared" si="55"/>
        <v>0.20261543373300697</v>
      </c>
      <c r="Q221" s="19">
        <f t="shared" si="56"/>
        <v>0</v>
      </c>
    </row>
    <row r="222" spans="2:17" x14ac:dyDescent="0.25">
      <c r="B222" s="14">
        <f t="shared" si="51"/>
        <v>202</v>
      </c>
      <c r="C222" s="20">
        <f>(SUM($L$20:L221)-SUM($K$20:K221))*$L$8*0</f>
        <v>0</v>
      </c>
      <c r="D222" s="21">
        <v>0</v>
      </c>
      <c r="E222" s="19">
        <f t="shared" si="52"/>
        <v>0</v>
      </c>
      <c r="F222" s="21">
        <v>0</v>
      </c>
      <c r="G222" s="21">
        <v>0</v>
      </c>
      <c r="H222" s="21">
        <v>0</v>
      </c>
      <c r="I222" s="21">
        <v>0</v>
      </c>
      <c r="J222" s="19">
        <f t="shared" si="53"/>
        <v>0</v>
      </c>
      <c r="K222" s="20">
        <v>0</v>
      </c>
      <c r="L222" s="21">
        <v>0</v>
      </c>
      <c r="M222" s="19">
        <f t="shared" si="44"/>
        <v>0</v>
      </c>
      <c r="N222" s="16">
        <f t="shared" si="57"/>
        <v>7.9741404289037643E-3</v>
      </c>
      <c r="O222" s="17">
        <f t="shared" si="54"/>
        <v>4.9748142175444761</v>
      </c>
      <c r="P222" s="17">
        <f t="shared" si="55"/>
        <v>0.20101253157823271</v>
      </c>
      <c r="Q222" s="19">
        <f t="shared" si="56"/>
        <v>0</v>
      </c>
    </row>
    <row r="223" spans="2:17" x14ac:dyDescent="0.25">
      <c r="B223" s="14">
        <f t="shared" si="51"/>
        <v>203</v>
      </c>
      <c r="C223" s="20">
        <f>(SUM($L$20:L222)-SUM($K$20:K222))*$L$8*0</f>
        <v>0</v>
      </c>
      <c r="D223" s="21">
        <v>0</v>
      </c>
      <c r="E223" s="19">
        <f t="shared" si="52"/>
        <v>0</v>
      </c>
      <c r="F223" s="21">
        <v>0</v>
      </c>
      <c r="G223" s="21">
        <v>0</v>
      </c>
      <c r="H223" s="21">
        <v>0</v>
      </c>
      <c r="I223" s="21">
        <v>0</v>
      </c>
      <c r="J223" s="19">
        <f t="shared" si="53"/>
        <v>0</v>
      </c>
      <c r="K223" s="20">
        <v>0</v>
      </c>
      <c r="L223" s="21">
        <v>0</v>
      </c>
      <c r="M223" s="19">
        <f t="shared" si="44"/>
        <v>0</v>
      </c>
      <c r="N223" s="16">
        <f t="shared" si="57"/>
        <v>7.9741404289037643E-3</v>
      </c>
      <c r="O223" s="17">
        <f t="shared" si="54"/>
        <v>5.0144840847228824</v>
      </c>
      <c r="P223" s="17">
        <f t="shared" si="55"/>
        <v>0.1994223100730538</v>
      </c>
      <c r="Q223" s="19">
        <f t="shared" si="56"/>
        <v>0</v>
      </c>
    </row>
    <row r="224" spans="2:17" x14ac:dyDescent="0.25">
      <c r="B224" s="14">
        <f t="shared" si="51"/>
        <v>204</v>
      </c>
      <c r="C224" s="20">
        <f>(SUM($L$20:L223)-SUM($K$20:K223))*$L$8</f>
        <v>1.2202212042537908</v>
      </c>
      <c r="D224" s="21">
        <v>0</v>
      </c>
      <c r="E224" s="19">
        <f t="shared" si="52"/>
        <v>1.2202212042537908</v>
      </c>
      <c r="F224" s="21">
        <v>0</v>
      </c>
      <c r="G224" s="21">
        <v>0</v>
      </c>
      <c r="H224" s="21">
        <v>0</v>
      </c>
      <c r="I224" s="21">
        <v>0</v>
      </c>
      <c r="J224" s="19">
        <f t="shared" si="53"/>
        <v>1.2202212042537908</v>
      </c>
      <c r="K224" s="20">
        <v>0</v>
      </c>
      <c r="L224" s="21">
        <v>0</v>
      </c>
      <c r="M224" s="19">
        <f t="shared" si="44"/>
        <v>1.2202212042537908</v>
      </c>
      <c r="N224" s="16">
        <f t="shared" si="57"/>
        <v>7.9741404289037643E-3</v>
      </c>
      <c r="O224" s="17">
        <f t="shared" si="54"/>
        <v>5.0544702849929655</v>
      </c>
      <c r="P224" s="17">
        <f t="shared" si="55"/>
        <v>0.19784466890013416</v>
      </c>
      <c r="Q224" s="19">
        <f t="shared" si="56"/>
        <v>0.2414142601405142</v>
      </c>
    </row>
    <row r="225" spans="2:17" x14ac:dyDescent="0.25">
      <c r="B225" s="14">
        <f t="shared" si="51"/>
        <v>205</v>
      </c>
      <c r="C225" s="20">
        <f>(SUM($L$20:L224)-SUM($K$20:K224))*$L$8*0</f>
        <v>0</v>
      </c>
      <c r="D225" s="21">
        <v>0</v>
      </c>
      <c r="E225" s="19">
        <f t="shared" si="52"/>
        <v>0</v>
      </c>
      <c r="F225" s="21">
        <v>0</v>
      </c>
      <c r="G225" s="21">
        <v>0</v>
      </c>
      <c r="H225" s="21">
        <v>0</v>
      </c>
      <c r="I225" s="21">
        <v>0</v>
      </c>
      <c r="J225" s="19">
        <f t="shared" si="53"/>
        <v>0</v>
      </c>
      <c r="K225" s="20">
        <v>0</v>
      </c>
      <c r="L225" s="21">
        <v>0</v>
      </c>
      <c r="M225" s="19">
        <f t="shared" si="44"/>
        <v>0</v>
      </c>
      <c r="N225" s="16">
        <f t="shared" si="57"/>
        <v>7.9741404289037643E-3</v>
      </c>
      <c r="O225" s="17">
        <f t="shared" si="54"/>
        <v>5.0947753408392202</v>
      </c>
      <c r="P225" s="17">
        <f t="shared" si="55"/>
        <v>0.19627950853575385</v>
      </c>
      <c r="Q225" s="19">
        <f t="shared" si="56"/>
        <v>0</v>
      </c>
    </row>
    <row r="226" spans="2:17" x14ac:dyDescent="0.25">
      <c r="B226" s="14">
        <f t="shared" si="51"/>
        <v>206</v>
      </c>
      <c r="C226" s="20">
        <f>(SUM($L$20:L225)-SUM($K$20:K225))*$L$8*0</f>
        <v>0</v>
      </c>
      <c r="D226" s="21">
        <v>0</v>
      </c>
      <c r="E226" s="19">
        <f t="shared" si="52"/>
        <v>0</v>
      </c>
      <c r="F226" s="21">
        <v>0</v>
      </c>
      <c r="G226" s="21">
        <v>0</v>
      </c>
      <c r="H226" s="21">
        <v>0</v>
      </c>
      <c r="I226" s="21">
        <v>0</v>
      </c>
      <c r="J226" s="19">
        <f t="shared" si="53"/>
        <v>0</v>
      </c>
      <c r="K226" s="20">
        <v>0</v>
      </c>
      <c r="L226" s="21">
        <v>0</v>
      </c>
      <c r="M226" s="19">
        <f t="shared" si="44"/>
        <v>0</v>
      </c>
      <c r="N226" s="16">
        <f t="shared" si="57"/>
        <v>7.9741404289037643E-3</v>
      </c>
      <c r="O226" s="17">
        <f t="shared" si="54"/>
        <v>5.1354017948607886</v>
      </c>
      <c r="P226" s="17">
        <f t="shared" si="55"/>
        <v>0.19472673024353065</v>
      </c>
      <c r="Q226" s="19">
        <f t="shared" si="56"/>
        <v>0</v>
      </c>
    </row>
    <row r="227" spans="2:17" x14ac:dyDescent="0.25">
      <c r="B227" s="14">
        <f t="shared" si="51"/>
        <v>207</v>
      </c>
      <c r="C227" s="20">
        <f>(SUM($L$20:L226)-SUM($K$20:K226))*$L$8*0</f>
        <v>0</v>
      </c>
      <c r="D227" s="21">
        <v>0</v>
      </c>
      <c r="E227" s="19">
        <f t="shared" si="52"/>
        <v>0</v>
      </c>
      <c r="F227" s="21">
        <v>0</v>
      </c>
      <c r="G227" s="21">
        <v>0</v>
      </c>
      <c r="H227" s="21">
        <v>0</v>
      </c>
      <c r="I227" s="21">
        <v>0</v>
      </c>
      <c r="J227" s="19">
        <f t="shared" si="53"/>
        <v>0</v>
      </c>
      <c r="K227" s="20">
        <v>0</v>
      </c>
      <c r="L227" s="21">
        <v>0</v>
      </c>
      <c r="M227" s="19">
        <f t="shared" si="44"/>
        <v>0</v>
      </c>
      <c r="N227" s="16">
        <f t="shared" si="57"/>
        <v>7.9741404289037643E-3</v>
      </c>
      <c r="O227" s="17">
        <f t="shared" si="54"/>
        <v>5.1763522099318529</v>
      </c>
      <c r="P227" s="17">
        <f t="shared" si="55"/>
        <v>0.19318623606819155</v>
      </c>
      <c r="Q227" s="19">
        <f t="shared" si="56"/>
        <v>0</v>
      </c>
    </row>
    <row r="228" spans="2:17" x14ac:dyDescent="0.25">
      <c r="B228" s="14">
        <f t="shared" si="51"/>
        <v>208</v>
      </c>
      <c r="C228" s="20">
        <f>(SUM($L$20:L227)-SUM($K$20:K227))*$L$8*0</f>
        <v>0</v>
      </c>
      <c r="D228" s="21">
        <v>0</v>
      </c>
      <c r="E228" s="19">
        <f t="shared" si="52"/>
        <v>0</v>
      </c>
      <c r="F228" s="21">
        <v>0</v>
      </c>
      <c r="G228" s="21">
        <v>0</v>
      </c>
      <c r="H228" s="21">
        <v>0</v>
      </c>
      <c r="I228" s="21">
        <v>0</v>
      </c>
      <c r="J228" s="19">
        <f t="shared" si="53"/>
        <v>0</v>
      </c>
      <c r="K228" s="20">
        <v>0</v>
      </c>
      <c r="L228" s="21">
        <v>0</v>
      </c>
      <c r="M228" s="19">
        <f t="shared" si="44"/>
        <v>0</v>
      </c>
      <c r="N228" s="16">
        <f t="shared" si="57"/>
        <v>7.9741404289037643E-3</v>
      </c>
      <c r="O228" s="17">
        <f t="shared" si="54"/>
        <v>5.2176291693633168</v>
      </c>
      <c r="P228" s="17">
        <f t="shared" si="55"/>
        <v>0.19165792882939309</v>
      </c>
      <c r="Q228" s="19">
        <f t="shared" si="56"/>
        <v>0</v>
      </c>
    </row>
    <row r="229" spans="2:17" x14ac:dyDescent="0.25">
      <c r="B229" s="14">
        <f t="shared" si="51"/>
        <v>209</v>
      </c>
      <c r="C229" s="20">
        <f>(SUM($L$20:L228)-SUM($K$20:K228))*$L$8*0</f>
        <v>0</v>
      </c>
      <c r="D229" s="21">
        <v>0</v>
      </c>
      <c r="E229" s="19">
        <f t="shared" si="52"/>
        <v>0</v>
      </c>
      <c r="F229" s="21">
        <v>0</v>
      </c>
      <c r="G229" s="21">
        <v>0</v>
      </c>
      <c r="H229" s="21">
        <v>0</v>
      </c>
      <c r="I229" s="21">
        <v>0</v>
      </c>
      <c r="J229" s="19">
        <f t="shared" si="53"/>
        <v>0</v>
      </c>
      <c r="K229" s="20">
        <v>0</v>
      </c>
      <c r="L229" s="21">
        <v>0</v>
      </c>
      <c r="M229" s="19">
        <f t="shared" si="44"/>
        <v>0</v>
      </c>
      <c r="N229" s="16">
        <f t="shared" si="57"/>
        <v>7.9741404289037643E-3</v>
      </c>
      <c r="O229" s="17">
        <f t="shared" si="54"/>
        <v>5.2592352770657644</v>
      </c>
      <c r="P229" s="17">
        <f t="shared" si="55"/>
        <v>0.19014171211559119</v>
      </c>
      <c r="Q229" s="19">
        <f t="shared" si="56"/>
        <v>0</v>
      </c>
    </row>
    <row r="230" spans="2:17" x14ac:dyDescent="0.25">
      <c r="B230" s="14">
        <f t="shared" si="51"/>
        <v>210</v>
      </c>
      <c r="C230" s="20">
        <f>(SUM($L$20:L229)-SUM($K$20:K229))*$L$8</f>
        <v>1.2202212042537908</v>
      </c>
      <c r="D230" s="21">
        <v>0</v>
      </c>
      <c r="E230" s="19">
        <f t="shared" si="52"/>
        <v>1.2202212042537908</v>
      </c>
      <c r="F230" s="21">
        <v>0</v>
      </c>
      <c r="G230" s="21">
        <v>0</v>
      </c>
      <c r="H230" s="21">
        <v>0</v>
      </c>
      <c r="I230" s="21">
        <v>0</v>
      </c>
      <c r="J230" s="19">
        <f t="shared" si="53"/>
        <v>1.2202212042537908</v>
      </c>
      <c r="K230" s="20">
        <v>0</v>
      </c>
      <c r="L230" s="21">
        <v>0</v>
      </c>
      <c r="M230" s="19">
        <f t="shared" si="44"/>
        <v>1.2202212042537908</v>
      </c>
      <c r="N230" s="16">
        <f t="shared" si="57"/>
        <v>7.9741404289037643E-3</v>
      </c>
      <c r="O230" s="17">
        <f t="shared" si="54"/>
        <v>5.3011731577137313</v>
      </c>
      <c r="P230" s="17">
        <f t="shared" si="55"/>
        <v>0.18863749027795879</v>
      </c>
      <c r="Q230" s="19">
        <f t="shared" si="56"/>
        <v>0.23017946555438362</v>
      </c>
    </row>
    <row r="231" spans="2:17" x14ac:dyDescent="0.25">
      <c r="B231" s="14">
        <f t="shared" si="51"/>
        <v>211</v>
      </c>
      <c r="C231" s="20">
        <f>(SUM($L$20:L230)-SUM($K$20:K230))*$L$8*0</f>
        <v>0</v>
      </c>
      <c r="D231" s="21">
        <v>0</v>
      </c>
      <c r="E231" s="19">
        <f t="shared" si="52"/>
        <v>0</v>
      </c>
      <c r="F231" s="21">
        <v>0</v>
      </c>
      <c r="G231" s="21">
        <v>0</v>
      </c>
      <c r="H231" s="21">
        <v>0</v>
      </c>
      <c r="I231" s="21">
        <v>0</v>
      </c>
      <c r="J231" s="19">
        <f t="shared" si="53"/>
        <v>0</v>
      </c>
      <c r="K231" s="20">
        <v>0</v>
      </c>
      <c r="L231" s="21">
        <v>0</v>
      </c>
      <c r="M231" s="19">
        <f t="shared" si="44"/>
        <v>0</v>
      </c>
      <c r="N231" s="16">
        <f t="shared" si="57"/>
        <v>7.9741404289037643E-3</v>
      </c>
      <c r="O231" s="17">
        <f t="shared" si="54"/>
        <v>5.343445456911275</v>
      </c>
      <c r="P231" s="17">
        <f t="shared" si="55"/>
        <v>0.18714516842435217</v>
      </c>
      <c r="Q231" s="19">
        <f t="shared" si="56"/>
        <v>0</v>
      </c>
    </row>
    <row r="232" spans="2:17" x14ac:dyDescent="0.25">
      <c r="B232" s="14">
        <f t="shared" si="51"/>
        <v>212</v>
      </c>
      <c r="C232" s="20">
        <f>(SUM($L$20:L231)-SUM($K$20:K231))*$L$8*0</f>
        <v>0</v>
      </c>
      <c r="D232" s="21">
        <v>0</v>
      </c>
      <c r="E232" s="19">
        <f t="shared" si="52"/>
        <v>0</v>
      </c>
      <c r="F232" s="21">
        <v>0</v>
      </c>
      <c r="G232" s="21">
        <v>0</v>
      </c>
      <c r="H232" s="21">
        <v>0</v>
      </c>
      <c r="I232" s="21">
        <v>0</v>
      </c>
      <c r="J232" s="19">
        <f t="shared" si="53"/>
        <v>0</v>
      </c>
      <c r="K232" s="20">
        <v>0</v>
      </c>
      <c r="L232" s="21">
        <v>0</v>
      </c>
      <c r="M232" s="19">
        <f t="shared" si="44"/>
        <v>0</v>
      </c>
      <c r="N232" s="16">
        <f t="shared" si="57"/>
        <v>7.9741404289037643E-3</v>
      </c>
      <c r="O232" s="17">
        <f t="shared" si="54"/>
        <v>5.3860548413588738</v>
      </c>
      <c r="P232" s="17">
        <f t="shared" si="55"/>
        <v>0.18566465241332469</v>
      </c>
      <c r="Q232" s="19">
        <f t="shared" si="56"/>
        <v>0</v>
      </c>
    </row>
    <row r="233" spans="2:17" x14ac:dyDescent="0.25">
      <c r="B233" s="14">
        <f t="shared" si="51"/>
        <v>213</v>
      </c>
      <c r="C233" s="20">
        <f>(SUM($L$20:L232)-SUM($K$20:K232))*$L$8*0</f>
        <v>0</v>
      </c>
      <c r="D233" s="21">
        <v>0</v>
      </c>
      <c r="E233" s="19">
        <f t="shared" si="52"/>
        <v>0</v>
      </c>
      <c r="F233" s="21">
        <v>0</v>
      </c>
      <c r="G233" s="21">
        <v>0</v>
      </c>
      <c r="H233" s="21">
        <v>0</v>
      </c>
      <c r="I233" s="21">
        <v>0</v>
      </c>
      <c r="J233" s="19">
        <f t="shared" si="53"/>
        <v>0</v>
      </c>
      <c r="K233" s="20">
        <v>0</v>
      </c>
      <c r="L233" s="21">
        <v>0</v>
      </c>
      <c r="M233" s="19">
        <f t="shared" si="44"/>
        <v>0</v>
      </c>
      <c r="N233" s="16">
        <f t="shared" si="57"/>
        <v>7.9741404289037643E-3</v>
      </c>
      <c r="O233" s="17">
        <f t="shared" si="54"/>
        <v>5.4290039990216474</v>
      </c>
      <c r="P233" s="17">
        <f t="shared" si="55"/>
        <v>0.18419584884818807</v>
      </c>
      <c r="Q233" s="19">
        <f t="shared" si="56"/>
        <v>0</v>
      </c>
    </row>
    <row r="234" spans="2:17" x14ac:dyDescent="0.25">
      <c r="B234" s="14">
        <f t="shared" si="51"/>
        <v>214</v>
      </c>
      <c r="C234" s="20">
        <f>(SUM($L$20:L233)-SUM($K$20:K233))*$L$8*0</f>
        <v>0</v>
      </c>
      <c r="D234" s="21">
        <v>0</v>
      </c>
      <c r="E234" s="19">
        <f t="shared" si="52"/>
        <v>0</v>
      </c>
      <c r="F234" s="21">
        <v>0</v>
      </c>
      <c r="G234" s="21">
        <v>0</v>
      </c>
      <c r="H234" s="21">
        <v>0</v>
      </c>
      <c r="I234" s="21">
        <v>0</v>
      </c>
      <c r="J234" s="19">
        <f t="shared" si="53"/>
        <v>0</v>
      </c>
      <c r="K234" s="20">
        <v>0</v>
      </c>
      <c r="L234" s="21">
        <v>0</v>
      </c>
      <c r="M234" s="19">
        <f t="shared" si="44"/>
        <v>0</v>
      </c>
      <c r="N234" s="16">
        <f t="shared" si="57"/>
        <v>7.9741404289037643E-3</v>
      </c>
      <c r="O234" s="17">
        <f t="shared" si="54"/>
        <v>5.4722956392989248</v>
      </c>
      <c r="P234" s="17">
        <f t="shared" si="55"/>
        <v>0.1827386650711206</v>
      </c>
      <c r="Q234" s="19">
        <f t="shared" si="56"/>
        <v>0</v>
      </c>
    </row>
    <row r="235" spans="2:17" x14ac:dyDescent="0.25">
      <c r="B235" s="14">
        <f t="shared" si="51"/>
        <v>215</v>
      </c>
      <c r="C235" s="20">
        <f>(SUM($L$20:L234)-SUM($K$20:K234))*$L$8*0</f>
        <v>0</v>
      </c>
      <c r="D235" s="21">
        <v>0</v>
      </c>
      <c r="E235" s="19">
        <f t="shared" si="52"/>
        <v>0</v>
      </c>
      <c r="F235" s="21">
        <v>0</v>
      </c>
      <c r="G235" s="21">
        <v>0</v>
      </c>
      <c r="H235" s="21">
        <v>0</v>
      </c>
      <c r="I235" s="21">
        <v>0</v>
      </c>
      <c r="J235" s="19">
        <f t="shared" si="53"/>
        <v>0</v>
      </c>
      <c r="K235" s="20">
        <v>0</v>
      </c>
      <c r="L235" s="21">
        <v>0</v>
      </c>
      <c r="M235" s="19">
        <f t="shared" si="44"/>
        <v>0</v>
      </c>
      <c r="N235" s="16">
        <f t="shared" si="57"/>
        <v>7.9741404289037643E-3</v>
      </c>
      <c r="O235" s="17">
        <f t="shared" si="54"/>
        <v>5.5159324931951712</v>
      </c>
      <c r="P235" s="17">
        <f t="shared" si="55"/>
        <v>0.18129300915732161</v>
      </c>
      <c r="Q235" s="19">
        <f t="shared" si="56"/>
        <v>0</v>
      </c>
    </row>
    <row r="236" spans="2:17" x14ac:dyDescent="0.25">
      <c r="B236" s="14">
        <f t="shared" si="51"/>
        <v>216</v>
      </c>
      <c r="C236" s="20">
        <f>(SUM($L$20:L235)-SUM($K$20:K235))*$L$8</f>
        <v>1.2202212042537908</v>
      </c>
      <c r="D236" s="21">
        <v>0</v>
      </c>
      <c r="E236" s="19">
        <f t="shared" si="52"/>
        <v>1.2202212042537908</v>
      </c>
      <c r="F236" s="21">
        <v>0</v>
      </c>
      <c r="G236" s="21">
        <v>0</v>
      </c>
      <c r="H236" s="21">
        <v>0</v>
      </c>
      <c r="I236" s="21">
        <v>0</v>
      </c>
      <c r="J236" s="19">
        <f t="shared" si="53"/>
        <v>1.2202212042537908</v>
      </c>
      <c r="K236" s="20">
        <v>0</v>
      </c>
      <c r="L236" s="21">
        <v>0</v>
      </c>
      <c r="M236" s="19">
        <f t="shared" si="44"/>
        <v>1.2202212042537908</v>
      </c>
      <c r="N236" s="16">
        <f t="shared" si="57"/>
        <v>7.9741404289037643E-3</v>
      </c>
      <c r="O236" s="17">
        <f t="shared" si="54"/>
        <v>5.5599173134922646</v>
      </c>
      <c r="P236" s="17">
        <f t="shared" si="55"/>
        <v>0.17985878990921278</v>
      </c>
      <c r="Q236" s="19">
        <f t="shared" si="56"/>
        <v>0.21946750921864916</v>
      </c>
    </row>
    <row r="237" spans="2:17" x14ac:dyDescent="0.25">
      <c r="B237" s="14">
        <f t="shared" si="51"/>
        <v>217</v>
      </c>
      <c r="C237" s="20">
        <f>(SUM($L$20:L236)-SUM($K$20:K236))*$L$8*0</f>
        <v>0</v>
      </c>
      <c r="D237" s="21">
        <v>0</v>
      </c>
      <c r="E237" s="19">
        <f t="shared" si="52"/>
        <v>0</v>
      </c>
      <c r="F237" s="21">
        <v>0</v>
      </c>
      <c r="G237" s="21">
        <v>0</v>
      </c>
      <c r="H237" s="21">
        <v>0</v>
      </c>
      <c r="I237" s="21">
        <v>0</v>
      </c>
      <c r="J237" s="19">
        <f t="shared" si="53"/>
        <v>0</v>
      </c>
      <c r="K237" s="20">
        <v>0</v>
      </c>
      <c r="L237" s="21">
        <v>0</v>
      </c>
      <c r="M237" s="19">
        <f t="shared" si="44"/>
        <v>0</v>
      </c>
      <c r="N237" s="16">
        <f t="shared" si="57"/>
        <v>7.9741404289037643E-3</v>
      </c>
      <c r="O237" s="17">
        <f t="shared" si="54"/>
        <v>5.6042528749231453</v>
      </c>
      <c r="P237" s="17">
        <f t="shared" si="55"/>
        <v>0.17843591685068522</v>
      </c>
      <c r="Q237" s="19">
        <f t="shared" si="56"/>
        <v>0</v>
      </c>
    </row>
    <row r="238" spans="2:17" x14ac:dyDescent="0.25">
      <c r="B238" s="14">
        <f t="shared" si="51"/>
        <v>218</v>
      </c>
      <c r="C238" s="20">
        <f>(SUM($L$20:L237)-SUM($K$20:K237))*$L$8*0</f>
        <v>0</v>
      </c>
      <c r="D238" s="21">
        <v>0</v>
      </c>
      <c r="E238" s="19">
        <f t="shared" si="52"/>
        <v>0</v>
      </c>
      <c r="F238" s="21">
        <v>0</v>
      </c>
      <c r="G238" s="21">
        <v>0</v>
      </c>
      <c r="H238" s="21">
        <v>0</v>
      </c>
      <c r="I238" s="21">
        <v>0</v>
      </c>
      <c r="J238" s="19">
        <f t="shared" si="53"/>
        <v>0</v>
      </c>
      <c r="K238" s="20">
        <v>0</v>
      </c>
      <c r="L238" s="21">
        <v>0</v>
      </c>
      <c r="M238" s="19">
        <f t="shared" si="44"/>
        <v>0</v>
      </c>
      <c r="N238" s="16">
        <f t="shared" si="57"/>
        <v>7.9741404289037643E-3</v>
      </c>
      <c r="O238" s="17">
        <f t="shared" si="54"/>
        <v>5.6489419743468705</v>
      </c>
      <c r="P238" s="17">
        <f t="shared" si="55"/>
        <v>0.17702430022139143</v>
      </c>
      <c r="Q238" s="19">
        <f t="shared" si="56"/>
        <v>0</v>
      </c>
    </row>
    <row r="239" spans="2:17" x14ac:dyDescent="0.25">
      <c r="B239" s="14">
        <f t="shared" si="51"/>
        <v>219</v>
      </c>
      <c r="C239" s="20">
        <f>(SUM($L$20:L238)-SUM($K$20:K238))*$L$8*0</f>
        <v>0</v>
      </c>
      <c r="D239" s="21">
        <v>0</v>
      </c>
      <c r="E239" s="19">
        <f t="shared" si="52"/>
        <v>0</v>
      </c>
      <c r="F239" s="21">
        <v>0</v>
      </c>
      <c r="G239" s="21">
        <v>0</v>
      </c>
      <c r="H239" s="21">
        <v>0</v>
      </c>
      <c r="I239" s="21">
        <v>0</v>
      </c>
      <c r="J239" s="19">
        <f t="shared" si="53"/>
        <v>0</v>
      </c>
      <c r="K239" s="20">
        <v>0</v>
      </c>
      <c r="L239" s="21">
        <v>0</v>
      </c>
      <c r="M239" s="19">
        <f t="shared" si="44"/>
        <v>0</v>
      </c>
      <c r="N239" s="16">
        <f t="shared" si="57"/>
        <v>7.9741404289037643E-3</v>
      </c>
      <c r="O239" s="17">
        <f t="shared" si="54"/>
        <v>5.6939874309250404</v>
      </c>
      <c r="P239" s="17">
        <f t="shared" si="55"/>
        <v>0.17562385097108316</v>
      </c>
      <c r="Q239" s="19">
        <f t="shared" si="56"/>
        <v>0</v>
      </c>
    </row>
    <row r="240" spans="2:17" x14ac:dyDescent="0.25">
      <c r="B240" s="14">
        <f t="shared" si="51"/>
        <v>220</v>
      </c>
      <c r="C240" s="20">
        <f>(SUM($L$20:L239)-SUM($K$20:K239))*$L$8*0</f>
        <v>0</v>
      </c>
      <c r="D240" s="21">
        <v>0</v>
      </c>
      <c r="E240" s="19">
        <f t="shared" si="52"/>
        <v>0</v>
      </c>
      <c r="F240" s="21">
        <v>0</v>
      </c>
      <c r="G240" s="21">
        <v>0</v>
      </c>
      <c r="H240" s="21">
        <v>0</v>
      </c>
      <c r="I240" s="21">
        <v>0</v>
      </c>
      <c r="J240" s="19">
        <f t="shared" si="53"/>
        <v>0</v>
      </c>
      <c r="K240" s="20">
        <v>0</v>
      </c>
      <c r="L240" s="21">
        <v>0</v>
      </c>
      <c r="M240" s="19">
        <f t="shared" si="44"/>
        <v>0</v>
      </c>
      <c r="N240" s="16">
        <f t="shared" si="57"/>
        <v>7.9741404289037643E-3</v>
      </c>
      <c r="O240" s="17">
        <f t="shared" si="54"/>
        <v>5.7393920862996506</v>
      </c>
      <c r="P240" s="17">
        <f t="shared" si="55"/>
        <v>0.17423448075399367</v>
      </c>
      <c r="Q240" s="19">
        <f t="shared" si="56"/>
        <v>0</v>
      </c>
    </row>
    <row r="241" spans="2:17" x14ac:dyDescent="0.25">
      <c r="B241" s="14">
        <f t="shared" si="51"/>
        <v>221</v>
      </c>
      <c r="C241" s="20">
        <f>(SUM($L$20:L240)-SUM($K$20:K240))*$L$8*0</f>
        <v>0</v>
      </c>
      <c r="D241" s="21">
        <v>0</v>
      </c>
      <c r="E241" s="19">
        <f t="shared" si="52"/>
        <v>0</v>
      </c>
      <c r="F241" s="21">
        <v>0</v>
      </c>
      <c r="G241" s="21">
        <v>0</v>
      </c>
      <c r="H241" s="21">
        <v>0</v>
      </c>
      <c r="I241" s="21">
        <v>0</v>
      </c>
      <c r="J241" s="19">
        <f t="shared" si="53"/>
        <v>0</v>
      </c>
      <c r="K241" s="20">
        <v>0</v>
      </c>
      <c r="L241" s="21">
        <v>0</v>
      </c>
      <c r="M241" s="19">
        <f t="shared" si="44"/>
        <v>0</v>
      </c>
      <c r="N241" s="16">
        <f t="shared" si="57"/>
        <v>7.9741404289037643E-3</v>
      </c>
      <c r="O241" s="17">
        <f t="shared" si="54"/>
        <v>5.7851588047723421</v>
      </c>
      <c r="P241" s="17">
        <f t="shared" si="55"/>
        <v>0.17285610192326467</v>
      </c>
      <c r="Q241" s="19">
        <f t="shared" si="56"/>
        <v>0</v>
      </c>
    </row>
    <row r="242" spans="2:17" x14ac:dyDescent="0.25">
      <c r="B242" s="14">
        <f t="shared" si="51"/>
        <v>222</v>
      </c>
      <c r="C242" s="20">
        <f>(SUM($L$20:L241)-SUM($K$20:K241))*$L$8</f>
        <v>1.2202212042537908</v>
      </c>
      <c r="D242" s="21">
        <v>0</v>
      </c>
      <c r="E242" s="19">
        <f t="shared" si="52"/>
        <v>1.2202212042537908</v>
      </c>
      <c r="F242" s="21">
        <v>0</v>
      </c>
      <c r="G242" s="21">
        <v>0</v>
      </c>
      <c r="H242" s="21">
        <v>0</v>
      </c>
      <c r="I242" s="21">
        <v>0</v>
      </c>
      <c r="J242" s="19">
        <f t="shared" si="53"/>
        <v>1.2202212042537908</v>
      </c>
      <c r="K242" s="20">
        <v>0</v>
      </c>
      <c r="L242" s="21">
        <v>0</v>
      </c>
      <c r="M242" s="19">
        <f t="shared" si="44"/>
        <v>1.2202212042537908</v>
      </c>
      <c r="N242" s="16">
        <f t="shared" si="57"/>
        <v>7.9741404289037643E-3</v>
      </c>
      <c r="O242" s="17">
        <f t="shared" si="54"/>
        <v>5.8312904734851045</v>
      </c>
      <c r="P242" s="17">
        <f t="shared" si="55"/>
        <v>0.17148862752541708</v>
      </c>
      <c r="Q242" s="19">
        <f t="shared" si="56"/>
        <v>0.20925405959489418</v>
      </c>
    </row>
    <row r="243" spans="2:17" x14ac:dyDescent="0.25">
      <c r="B243" s="14">
        <f t="shared" si="51"/>
        <v>223</v>
      </c>
      <c r="C243" s="20">
        <f>(SUM($L$20:L242)-SUM($K$20:K242))*$L$8*0</f>
        <v>0</v>
      </c>
      <c r="D243" s="21">
        <v>0</v>
      </c>
      <c r="E243" s="19">
        <f t="shared" si="52"/>
        <v>0</v>
      </c>
      <c r="F243" s="21">
        <v>0</v>
      </c>
      <c r="G243" s="21">
        <v>0</v>
      </c>
      <c r="H243" s="21">
        <v>0</v>
      </c>
      <c r="I243" s="21">
        <v>0</v>
      </c>
      <c r="J243" s="19">
        <f t="shared" si="53"/>
        <v>0</v>
      </c>
      <c r="K243" s="20">
        <v>0</v>
      </c>
      <c r="L243" s="21">
        <v>0</v>
      </c>
      <c r="M243" s="19">
        <f t="shared" si="44"/>
        <v>0</v>
      </c>
      <c r="N243" s="16">
        <f t="shared" si="57"/>
        <v>7.9741404289037643E-3</v>
      </c>
      <c r="O243" s="17">
        <f t="shared" si="54"/>
        <v>5.8777900026024028</v>
      </c>
      <c r="P243" s="17">
        <f t="shared" si="55"/>
        <v>0.1701319712948656</v>
      </c>
      <c r="Q243" s="19">
        <f t="shared" si="56"/>
        <v>0</v>
      </c>
    </row>
    <row r="244" spans="2:17" x14ac:dyDescent="0.25">
      <c r="B244" s="14">
        <f t="shared" si="51"/>
        <v>224</v>
      </c>
      <c r="C244" s="20">
        <f>(SUM($L$20:L243)-SUM($K$20:K243))*$L$8*0</f>
        <v>0</v>
      </c>
      <c r="D244" s="21">
        <v>0</v>
      </c>
      <c r="E244" s="19">
        <f t="shared" si="52"/>
        <v>0</v>
      </c>
      <c r="F244" s="21">
        <v>0</v>
      </c>
      <c r="G244" s="21">
        <v>0</v>
      </c>
      <c r="H244" s="21">
        <v>0</v>
      </c>
      <c r="I244" s="21">
        <v>0</v>
      </c>
      <c r="J244" s="19">
        <f t="shared" si="53"/>
        <v>0</v>
      </c>
      <c r="K244" s="20">
        <v>0</v>
      </c>
      <c r="L244" s="21">
        <v>0</v>
      </c>
      <c r="M244" s="19">
        <f t="shared" si="44"/>
        <v>0</v>
      </c>
      <c r="N244" s="16">
        <f t="shared" si="57"/>
        <v>7.9741404289037643E-3</v>
      </c>
      <c r="O244" s="17">
        <f t="shared" si="54"/>
        <v>5.924660325494763</v>
      </c>
      <c r="P244" s="17">
        <f t="shared" si="55"/>
        <v>0.16878604764847693</v>
      </c>
      <c r="Q244" s="19">
        <f t="shared" si="56"/>
        <v>0</v>
      </c>
    </row>
    <row r="245" spans="2:17" x14ac:dyDescent="0.25">
      <c r="B245" s="14">
        <f t="shared" si="51"/>
        <v>225</v>
      </c>
      <c r="C245" s="20">
        <f>(SUM($L$20:L244)-SUM($K$20:K244))*$L$8*0</f>
        <v>0</v>
      </c>
      <c r="D245" s="21">
        <v>0</v>
      </c>
      <c r="E245" s="19">
        <f t="shared" si="52"/>
        <v>0</v>
      </c>
      <c r="F245" s="21">
        <v>0</v>
      </c>
      <c r="G245" s="21">
        <v>0</v>
      </c>
      <c r="H245" s="21">
        <v>0</v>
      </c>
      <c r="I245" s="21">
        <v>0</v>
      </c>
      <c r="J245" s="19">
        <f t="shared" si="53"/>
        <v>0</v>
      </c>
      <c r="K245" s="20">
        <v>0</v>
      </c>
      <c r="L245" s="21">
        <v>0</v>
      </c>
      <c r="M245" s="19">
        <f t="shared" si="44"/>
        <v>0</v>
      </c>
      <c r="N245" s="16">
        <f t="shared" si="57"/>
        <v>7.9741404289037643E-3</v>
      </c>
      <c r="O245" s="17">
        <f t="shared" si="54"/>
        <v>5.9719043989238134</v>
      </c>
      <c r="P245" s="17">
        <f t="shared" si="55"/>
        <v>0.16745077168017095</v>
      </c>
      <c r="Q245" s="19">
        <f t="shared" si="56"/>
        <v>0</v>
      </c>
    </row>
    <row r="246" spans="2:17" x14ac:dyDescent="0.25">
      <c r="B246" s="14">
        <f t="shared" si="51"/>
        <v>226</v>
      </c>
      <c r="C246" s="20">
        <f>(SUM($L$20:L245)-SUM($K$20:K245))*$L$8*0</f>
        <v>0</v>
      </c>
      <c r="D246" s="21">
        <v>0</v>
      </c>
      <c r="E246" s="19">
        <f t="shared" si="52"/>
        <v>0</v>
      </c>
      <c r="F246" s="21">
        <v>0</v>
      </c>
      <c r="G246" s="21">
        <v>0</v>
      </c>
      <c r="H246" s="21">
        <v>0</v>
      </c>
      <c r="I246" s="21">
        <v>0</v>
      </c>
      <c r="J246" s="19">
        <f t="shared" si="53"/>
        <v>0</v>
      </c>
      <c r="K246" s="20">
        <v>0</v>
      </c>
      <c r="L246" s="21">
        <v>0</v>
      </c>
      <c r="M246" s="19">
        <f t="shared" si="44"/>
        <v>0</v>
      </c>
      <c r="N246" s="16">
        <f t="shared" si="57"/>
        <v>7.9741404289037643E-3</v>
      </c>
      <c r="O246" s="17">
        <f t="shared" si="54"/>
        <v>6.0195252032288211</v>
      </c>
      <c r="P246" s="17">
        <f t="shared" si="55"/>
        <v>0.16612605915556408</v>
      </c>
      <c r="Q246" s="19">
        <f t="shared" si="56"/>
        <v>0</v>
      </c>
    </row>
    <row r="247" spans="2:17" x14ac:dyDescent="0.25">
      <c r="B247" s="14">
        <f t="shared" si="51"/>
        <v>227</v>
      </c>
      <c r="C247" s="20">
        <f>(SUM($L$20:L246)-SUM($K$20:K246))*$L$8*0</f>
        <v>0</v>
      </c>
      <c r="D247" s="21">
        <v>0</v>
      </c>
      <c r="E247" s="19">
        <f t="shared" si="52"/>
        <v>0</v>
      </c>
      <c r="F247" s="21">
        <v>0</v>
      </c>
      <c r="G247" s="21">
        <v>0</v>
      </c>
      <c r="H247" s="21">
        <v>0</v>
      </c>
      <c r="I247" s="21">
        <v>0</v>
      </c>
      <c r="J247" s="19">
        <f t="shared" si="53"/>
        <v>0</v>
      </c>
      <c r="K247" s="20">
        <v>0</v>
      </c>
      <c r="L247" s="21">
        <v>0</v>
      </c>
      <c r="M247" s="19">
        <f t="shared" si="44"/>
        <v>0</v>
      </c>
      <c r="N247" s="16">
        <f t="shared" si="57"/>
        <v>7.9741404289037643E-3</v>
      </c>
      <c r="O247" s="17">
        <f t="shared" si="54"/>
        <v>6.0675257425146913</v>
      </c>
      <c r="P247" s="17">
        <f t="shared" si="55"/>
        <v>0.16481182650665593</v>
      </c>
      <c r="Q247" s="19">
        <f t="shared" si="56"/>
        <v>0</v>
      </c>
    </row>
    <row r="248" spans="2:17" x14ac:dyDescent="0.25">
      <c r="B248" s="14">
        <f t="shared" si="51"/>
        <v>228</v>
      </c>
      <c r="C248" s="20">
        <f>(SUM($L$20:L247)-SUM($K$20:K247))*$L$8</f>
        <v>1.2202212042537908</v>
      </c>
      <c r="D248" s="21">
        <v>0</v>
      </c>
      <c r="E248" s="19">
        <f t="shared" si="52"/>
        <v>1.2202212042537908</v>
      </c>
      <c r="F248" s="21">
        <v>0</v>
      </c>
      <c r="G248" s="21">
        <v>0</v>
      </c>
      <c r="H248" s="21">
        <v>0</v>
      </c>
      <c r="I248" s="21">
        <v>0</v>
      </c>
      <c r="J248" s="19">
        <f t="shared" si="53"/>
        <v>1.2202212042537908</v>
      </c>
      <c r="K248" s="20">
        <v>0</v>
      </c>
      <c r="L248" s="21">
        <v>0</v>
      </c>
      <c r="M248" s="19">
        <f t="shared" si="44"/>
        <v>1.2202212042537908</v>
      </c>
      <c r="N248" s="16">
        <f t="shared" si="57"/>
        <v>7.9741404289037643E-3</v>
      </c>
      <c r="O248" s="17">
        <f t="shared" si="54"/>
        <v>6.1159090448414934</v>
      </c>
      <c r="P248" s="17">
        <f t="shared" si="55"/>
        <v>0.16350799082655701</v>
      </c>
      <c r="Q248" s="19">
        <f t="shared" si="56"/>
        <v>0.19951591747149916</v>
      </c>
    </row>
    <row r="249" spans="2:17" x14ac:dyDescent="0.25">
      <c r="B249" s="14">
        <f t="shared" si="51"/>
        <v>229</v>
      </c>
      <c r="C249" s="20">
        <f>(SUM($L$20:L248)-SUM($K$20:K248))*$L$8*0</f>
        <v>0</v>
      </c>
      <c r="D249" s="21">
        <v>0</v>
      </c>
      <c r="E249" s="19">
        <f t="shared" si="52"/>
        <v>0</v>
      </c>
      <c r="F249" s="21">
        <v>0</v>
      </c>
      <c r="G249" s="21">
        <v>0</v>
      </c>
      <c r="H249" s="21">
        <v>0</v>
      </c>
      <c r="I249" s="21">
        <v>0</v>
      </c>
      <c r="J249" s="19">
        <f t="shared" si="53"/>
        <v>0</v>
      </c>
      <c r="K249" s="20">
        <v>0</v>
      </c>
      <c r="L249" s="21">
        <v>0</v>
      </c>
      <c r="M249" s="19">
        <f t="shared" si="44"/>
        <v>0</v>
      </c>
      <c r="N249" s="16">
        <f t="shared" si="57"/>
        <v>7.9741404289037643E-3</v>
      </c>
      <c r="O249" s="17">
        <f t="shared" si="54"/>
        <v>6.164678162415461</v>
      </c>
      <c r="P249" s="17">
        <f t="shared" si="55"/>
        <v>0.16221446986425928</v>
      </c>
      <c r="Q249" s="19">
        <f t="shared" si="56"/>
        <v>0</v>
      </c>
    </row>
    <row r="250" spans="2:17" x14ac:dyDescent="0.25">
      <c r="B250" s="14">
        <f t="shared" si="51"/>
        <v>230</v>
      </c>
      <c r="C250" s="20">
        <f>(SUM($L$20:L249)-SUM($K$20:K249))*$L$8*0</f>
        <v>0</v>
      </c>
      <c r="D250" s="21">
        <v>0</v>
      </c>
      <c r="E250" s="19">
        <f t="shared" si="52"/>
        <v>0</v>
      </c>
      <c r="F250" s="21">
        <v>0</v>
      </c>
      <c r="G250" s="21">
        <v>0</v>
      </c>
      <c r="H250" s="21">
        <v>0</v>
      </c>
      <c r="I250" s="21">
        <v>0</v>
      </c>
      <c r="J250" s="19">
        <f t="shared" si="53"/>
        <v>0</v>
      </c>
      <c r="K250" s="20">
        <v>0</v>
      </c>
      <c r="L250" s="21">
        <v>0</v>
      </c>
      <c r="M250" s="19">
        <f t="shared" si="44"/>
        <v>0</v>
      </c>
      <c r="N250" s="16">
        <f t="shared" si="57"/>
        <v>7.9741404289037643E-3</v>
      </c>
      <c r="O250" s="17">
        <f t="shared" si="54"/>
        <v>6.2138361717815584</v>
      </c>
      <c r="P250" s="17">
        <f t="shared" si="55"/>
        <v>0.16093118201944673</v>
      </c>
      <c r="Q250" s="19">
        <f t="shared" si="56"/>
        <v>0</v>
      </c>
    </row>
    <row r="251" spans="2:17" x14ac:dyDescent="0.25">
      <c r="B251" s="14">
        <f t="shared" si="51"/>
        <v>231</v>
      </c>
      <c r="C251" s="20">
        <f>(SUM($L$20:L250)-SUM($K$20:K250))*$L$8*0</f>
        <v>0</v>
      </c>
      <c r="D251" s="21">
        <v>0</v>
      </c>
      <c r="E251" s="19">
        <f t="shared" si="52"/>
        <v>0</v>
      </c>
      <c r="F251" s="21">
        <v>0</v>
      </c>
      <c r="G251" s="21">
        <v>0</v>
      </c>
      <c r="H251" s="21">
        <v>0</v>
      </c>
      <c r="I251" s="21">
        <v>0</v>
      </c>
      <c r="J251" s="19">
        <f t="shared" si="53"/>
        <v>0</v>
      </c>
      <c r="K251" s="20">
        <v>0</v>
      </c>
      <c r="L251" s="21">
        <v>0</v>
      </c>
      <c r="M251" s="19">
        <f t="shared" si="44"/>
        <v>0</v>
      </c>
      <c r="N251" s="16">
        <f t="shared" si="57"/>
        <v>7.9741404289037643E-3</v>
      </c>
      <c r="O251" s="17">
        <f t="shared" si="54"/>
        <v>6.2633861740175458</v>
      </c>
      <c r="P251" s="17">
        <f t="shared" si="55"/>
        <v>0.15965804633734829</v>
      </c>
      <c r="Q251" s="19">
        <f t="shared" si="56"/>
        <v>0</v>
      </c>
    </row>
    <row r="252" spans="2:17" x14ac:dyDescent="0.25">
      <c r="B252" s="14">
        <f t="shared" si="51"/>
        <v>232</v>
      </c>
      <c r="C252" s="20">
        <f>(SUM($L$20:L251)-SUM($K$20:K251))*$L$8*0</f>
        <v>0</v>
      </c>
      <c r="D252" s="21">
        <v>0</v>
      </c>
      <c r="E252" s="19">
        <f t="shared" si="52"/>
        <v>0</v>
      </c>
      <c r="F252" s="21">
        <v>0</v>
      </c>
      <c r="G252" s="21">
        <v>0</v>
      </c>
      <c r="H252" s="21">
        <v>0</v>
      </c>
      <c r="I252" s="21">
        <v>0</v>
      </c>
      <c r="J252" s="19">
        <f t="shared" si="53"/>
        <v>0</v>
      </c>
      <c r="K252" s="20">
        <v>0</v>
      </c>
      <c r="L252" s="21">
        <v>0</v>
      </c>
      <c r="M252" s="19">
        <f t="shared" si="44"/>
        <v>0</v>
      </c>
      <c r="N252" s="16">
        <f t="shared" si="57"/>
        <v>7.9741404289037643E-3</v>
      </c>
      <c r="O252" s="17">
        <f t="shared" si="54"/>
        <v>6.3133312949296165</v>
      </c>
      <c r="P252" s="17">
        <f t="shared" si="55"/>
        <v>0.15839498250363057</v>
      </c>
      <c r="Q252" s="19">
        <f t="shared" si="56"/>
        <v>0</v>
      </c>
    </row>
    <row r="253" spans="2:17" x14ac:dyDescent="0.25">
      <c r="B253" s="14">
        <f t="shared" si="51"/>
        <v>233</v>
      </c>
      <c r="C253" s="20">
        <f>(SUM($L$20:L252)-SUM($K$20:K252))*$L$8*0</f>
        <v>0</v>
      </c>
      <c r="D253" s="21">
        <v>0</v>
      </c>
      <c r="E253" s="19">
        <f t="shared" si="52"/>
        <v>0</v>
      </c>
      <c r="F253" s="21">
        <v>0</v>
      </c>
      <c r="G253" s="21">
        <v>0</v>
      </c>
      <c r="H253" s="21">
        <v>0</v>
      </c>
      <c r="I253" s="21">
        <v>0</v>
      </c>
      <c r="J253" s="19">
        <f t="shared" si="53"/>
        <v>0</v>
      </c>
      <c r="K253" s="20">
        <v>0</v>
      </c>
      <c r="L253" s="21">
        <v>0</v>
      </c>
      <c r="M253" s="19">
        <f t="shared" si="44"/>
        <v>0</v>
      </c>
      <c r="N253" s="16">
        <f t="shared" si="57"/>
        <v>7.9741404289037643E-3</v>
      </c>
      <c r="O253" s="17">
        <f t="shared" si="54"/>
        <v>6.3636746852495776</v>
      </c>
      <c r="P253" s="17">
        <f t="shared" si="55"/>
        <v>0.15714191083933149</v>
      </c>
      <c r="Q253" s="19">
        <f t="shared" si="56"/>
        <v>0</v>
      </c>
    </row>
    <row r="254" spans="2:17" x14ac:dyDescent="0.25">
      <c r="B254" s="14">
        <f t="shared" si="51"/>
        <v>234</v>
      </c>
      <c r="C254" s="20">
        <f>(SUM($L$20:L253)-SUM($K$20:K253))*$L$8</f>
        <v>1.2202212042537908</v>
      </c>
      <c r="D254" s="21">
        <v>0</v>
      </c>
      <c r="E254" s="19">
        <f t="shared" si="52"/>
        <v>1.2202212042537908</v>
      </c>
      <c r="F254" s="21">
        <v>0</v>
      </c>
      <c r="G254" s="21">
        <v>0</v>
      </c>
      <c r="H254" s="21">
        <v>0</v>
      </c>
      <c r="I254" s="21">
        <v>0</v>
      </c>
      <c r="J254" s="19">
        <f t="shared" si="53"/>
        <v>1.2202212042537908</v>
      </c>
      <c r="K254" s="20">
        <v>0</v>
      </c>
      <c r="L254" s="21">
        <v>0</v>
      </c>
      <c r="M254" s="19">
        <f t="shared" si="44"/>
        <v>1.2202212042537908</v>
      </c>
      <c r="N254" s="16">
        <f t="shared" si="57"/>
        <v>7.9741404289037643E-3</v>
      </c>
      <c r="O254" s="17">
        <f t="shared" si="54"/>
        <v>6.4144195208336185</v>
      </c>
      <c r="P254" s="17">
        <f t="shared" si="55"/>
        <v>0.15589875229583361</v>
      </c>
      <c r="Q254" s="19">
        <f t="shared" si="56"/>
        <v>0.19023096326808553</v>
      </c>
    </row>
    <row r="255" spans="2:17" x14ac:dyDescent="0.25">
      <c r="B255" s="14">
        <f t="shared" si="51"/>
        <v>235</v>
      </c>
      <c r="C255" s="20">
        <f>(SUM($L$20:L254)-SUM($K$20:K254))*$L$8*0</f>
        <v>0</v>
      </c>
      <c r="D255" s="21">
        <v>0</v>
      </c>
      <c r="E255" s="19">
        <f t="shared" si="52"/>
        <v>0</v>
      </c>
      <c r="F255" s="21">
        <v>0</v>
      </c>
      <c r="G255" s="21">
        <v>0</v>
      </c>
      <c r="H255" s="21">
        <v>0</v>
      </c>
      <c r="I255" s="21">
        <v>0</v>
      </c>
      <c r="J255" s="19">
        <f t="shared" si="53"/>
        <v>0</v>
      </c>
      <c r="K255" s="20">
        <v>0</v>
      </c>
      <c r="L255" s="21">
        <v>0</v>
      </c>
      <c r="M255" s="19">
        <f t="shared" si="44"/>
        <v>0</v>
      </c>
      <c r="N255" s="16">
        <f t="shared" si="57"/>
        <v>7.9741404289037643E-3</v>
      </c>
      <c r="O255" s="17">
        <f t="shared" si="54"/>
        <v>6.4655690028626465</v>
      </c>
      <c r="P255" s="17">
        <f t="shared" si="55"/>
        <v>0.15466542844987774</v>
      </c>
      <c r="Q255" s="19">
        <f t="shared" si="56"/>
        <v>0</v>
      </c>
    </row>
    <row r="256" spans="2:17" x14ac:dyDescent="0.25">
      <c r="B256" s="14">
        <f t="shared" si="51"/>
        <v>236</v>
      </c>
      <c r="C256" s="20">
        <f>(SUM($L$20:L255)-SUM($K$20:K255))*$L$8*0</f>
        <v>0</v>
      </c>
      <c r="D256" s="21">
        <v>0</v>
      </c>
      <c r="E256" s="19">
        <f t="shared" si="52"/>
        <v>0</v>
      </c>
      <c r="F256" s="21">
        <v>0</v>
      </c>
      <c r="G256" s="21">
        <v>0</v>
      </c>
      <c r="H256" s="21">
        <v>0</v>
      </c>
      <c r="I256" s="21">
        <v>0</v>
      </c>
      <c r="J256" s="19">
        <f t="shared" si="53"/>
        <v>0</v>
      </c>
      <c r="K256" s="20">
        <v>0</v>
      </c>
      <c r="L256" s="21">
        <v>0</v>
      </c>
      <c r="M256" s="19">
        <f t="shared" si="44"/>
        <v>0</v>
      </c>
      <c r="N256" s="16">
        <f t="shared" si="57"/>
        <v>7.9741404289037643E-3</v>
      </c>
      <c r="O256" s="17">
        <f t="shared" si="54"/>
        <v>6.5171263580442425</v>
      </c>
      <c r="P256" s="17">
        <f t="shared" si="55"/>
        <v>0.15344186149861533</v>
      </c>
      <c r="Q256" s="19">
        <f t="shared" si="56"/>
        <v>0</v>
      </c>
    </row>
    <row r="257" spans="2:17" x14ac:dyDescent="0.25">
      <c r="B257" s="14">
        <f t="shared" si="51"/>
        <v>237</v>
      </c>
      <c r="C257" s="20">
        <f>(SUM($L$20:L256)-SUM($K$20:K256))*$L$8*0</f>
        <v>0</v>
      </c>
      <c r="D257" s="21">
        <v>0</v>
      </c>
      <c r="E257" s="19">
        <f t="shared" si="52"/>
        <v>0</v>
      </c>
      <c r="F257" s="21">
        <v>0</v>
      </c>
      <c r="G257" s="21">
        <v>0</v>
      </c>
      <c r="H257" s="21">
        <v>0</v>
      </c>
      <c r="I257" s="21">
        <v>0</v>
      </c>
      <c r="J257" s="19">
        <f t="shared" si="53"/>
        <v>0</v>
      </c>
      <c r="K257" s="20">
        <v>0</v>
      </c>
      <c r="L257" s="21">
        <v>0</v>
      </c>
      <c r="M257" s="19">
        <f t="shared" ref="M257:M260" si="58">+J257+(H257+I257)+(K257-L257)</f>
        <v>0</v>
      </c>
      <c r="N257" s="16">
        <f t="shared" si="57"/>
        <v>7.9741404289037643E-3</v>
      </c>
      <c r="O257" s="17">
        <f t="shared" si="54"/>
        <v>6.5690948388161967</v>
      </c>
      <c r="P257" s="17">
        <f t="shared" si="55"/>
        <v>0.1522279742547008</v>
      </c>
      <c r="Q257" s="19">
        <f t="shared" si="56"/>
        <v>0</v>
      </c>
    </row>
    <row r="258" spans="2:17" x14ac:dyDescent="0.25">
      <c r="B258" s="14">
        <f t="shared" si="51"/>
        <v>238</v>
      </c>
      <c r="C258" s="20">
        <f>(SUM($L$20:L257)-SUM($K$20:K257))*$L$8*0</f>
        <v>0</v>
      </c>
      <c r="D258" s="21">
        <v>0</v>
      </c>
      <c r="E258" s="19">
        <f t="shared" si="52"/>
        <v>0</v>
      </c>
      <c r="F258" s="21">
        <v>0</v>
      </c>
      <c r="G258" s="21">
        <v>0</v>
      </c>
      <c r="H258" s="21">
        <v>0</v>
      </c>
      <c r="I258" s="21">
        <v>0</v>
      </c>
      <c r="J258" s="19">
        <f t="shared" si="53"/>
        <v>0</v>
      </c>
      <c r="K258" s="20">
        <v>0</v>
      </c>
      <c r="L258" s="21">
        <v>0</v>
      </c>
      <c r="M258" s="19">
        <f t="shared" si="58"/>
        <v>0</v>
      </c>
      <c r="N258" s="16">
        <f t="shared" si="57"/>
        <v>7.9741404289037643E-3</v>
      </c>
      <c r="O258" s="17">
        <f t="shared" si="54"/>
        <v>6.6214777235517026</v>
      </c>
      <c r="P258" s="17">
        <f t="shared" si="55"/>
        <v>0.15102369014142189</v>
      </c>
      <c r="Q258" s="19">
        <f t="shared" si="56"/>
        <v>0</v>
      </c>
    </row>
    <row r="259" spans="2:17" x14ac:dyDescent="0.25">
      <c r="B259" s="14">
        <f t="shared" si="51"/>
        <v>239</v>
      </c>
      <c r="C259" s="20">
        <f>(SUM($L$20:L258)-SUM($K$20:K258))*$L$8*0</f>
        <v>0</v>
      </c>
      <c r="D259" s="21">
        <v>0</v>
      </c>
      <c r="E259" s="19">
        <f t="shared" si="52"/>
        <v>0</v>
      </c>
      <c r="F259" s="21">
        <v>0</v>
      </c>
      <c r="G259" s="21">
        <v>0</v>
      </c>
      <c r="H259" s="21">
        <v>0</v>
      </c>
      <c r="I259" s="21">
        <v>0</v>
      </c>
      <c r="J259" s="19">
        <f t="shared" si="53"/>
        <v>0</v>
      </c>
      <c r="K259" s="20">
        <v>0</v>
      </c>
      <c r="L259" s="21">
        <v>0</v>
      </c>
      <c r="M259" s="19">
        <f t="shared" si="58"/>
        <v>0</v>
      </c>
      <c r="N259" s="16">
        <f t="shared" si="57"/>
        <v>7.9741404289037643E-3</v>
      </c>
      <c r="O259" s="17">
        <f t="shared" si="54"/>
        <v>6.6742783167661619</v>
      </c>
      <c r="P259" s="17">
        <f t="shared" si="55"/>
        <v>0.149828933187869</v>
      </c>
      <c r="Q259" s="19">
        <f t="shared" si="56"/>
        <v>0</v>
      </c>
    </row>
    <row r="260" spans="2:17" x14ac:dyDescent="0.25">
      <c r="B260" s="14">
        <f t="shared" si="51"/>
        <v>240</v>
      </c>
      <c r="C260" s="20">
        <f>(SUM($L$20:L259)-SUM($K$20:K259))*$L$8</f>
        <v>1.2202212042537908</v>
      </c>
      <c r="D260" s="21">
        <v>0</v>
      </c>
      <c r="E260" s="19">
        <f t="shared" si="52"/>
        <v>1.2202212042537908</v>
      </c>
      <c r="F260" s="21">
        <v>0</v>
      </c>
      <c r="G260" s="21">
        <v>0</v>
      </c>
      <c r="H260" s="21">
        <v>0</v>
      </c>
      <c r="I260" s="21">
        <v>0</v>
      </c>
      <c r="J260" s="19">
        <f t="shared" si="53"/>
        <v>1.2202212042537908</v>
      </c>
      <c r="K260" s="20">
        <f>+$E$10/4</f>
        <v>25</v>
      </c>
      <c r="L260" s="21">
        <v>0</v>
      </c>
      <c r="M260" s="19">
        <f t="shared" si="58"/>
        <v>26.220221204253789</v>
      </c>
      <c r="N260" s="16">
        <f t="shared" si="57"/>
        <v>7.9741404289037643E-3</v>
      </c>
      <c r="O260" s="17">
        <f t="shared" si="54"/>
        <v>6.7274999493256447</v>
      </c>
      <c r="P260" s="17">
        <f t="shared" si="55"/>
        <v>0.14864362802414272</v>
      </c>
      <c r="Q260" s="19">
        <f t="shared" si="56"/>
        <v>3.8974688073958395</v>
      </c>
    </row>
  </sheetData>
  <mergeCells count="33">
    <mergeCell ref="Q4:Q5"/>
    <mergeCell ref="I5:K5"/>
    <mergeCell ref="L5:N5"/>
    <mergeCell ref="B3:G5"/>
    <mergeCell ref="I3:K3"/>
    <mergeCell ref="L3:N3"/>
    <mergeCell ref="I4:K4"/>
    <mergeCell ref="L4:N4"/>
    <mergeCell ref="B7:D7"/>
    <mergeCell ref="E7:G7"/>
    <mergeCell ref="I7:K7"/>
    <mergeCell ref="L7:N7"/>
    <mergeCell ref="Q7:Q12"/>
    <mergeCell ref="B8:D8"/>
    <mergeCell ref="E8:G8"/>
    <mergeCell ref="I8:K8"/>
    <mergeCell ref="L8:N8"/>
    <mergeCell ref="B9:D9"/>
    <mergeCell ref="E9:G9"/>
    <mergeCell ref="I9:K9"/>
    <mergeCell ref="L9:N9"/>
    <mergeCell ref="B10:D10"/>
    <mergeCell ref="E10:G10"/>
    <mergeCell ref="I10:K10"/>
    <mergeCell ref="L10:N10"/>
    <mergeCell ref="B11:D11"/>
    <mergeCell ref="E11:G11"/>
    <mergeCell ref="I11:K11"/>
    <mergeCell ref="L11:N11"/>
    <mergeCell ref="B12:D12"/>
    <mergeCell ref="E12:G12"/>
    <mergeCell ref="I12:K12"/>
    <mergeCell ref="L12:N12"/>
  </mergeCells>
  <pageMargins left="0.7" right="0.7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40"/>
  <sheetViews>
    <sheetView tabSelected="1" workbookViewId="0">
      <pane ySplit="19" topLeftCell="A20" activePane="bottomLeft" state="frozen"/>
      <selection pane="bottomLeft" activeCell="B3" sqref="B3:G5"/>
    </sheetView>
  </sheetViews>
  <sheetFormatPr baseColWidth="10" defaultRowHeight="15" x14ac:dyDescent="0.25"/>
  <cols>
    <col min="1" max="1" width="2.7109375" style="1" customWidth="1"/>
    <col min="2" max="2" width="13.28515625" style="2" customWidth="1"/>
    <col min="3" max="5" width="17.85546875" style="1" customWidth="1"/>
    <col min="6" max="9" width="13.42578125" style="1" customWidth="1"/>
    <col min="10" max="10" width="21.42578125" style="1" customWidth="1"/>
    <col min="11" max="12" width="16.5703125" style="1" customWidth="1"/>
    <col min="13" max="13" width="12.28515625" style="1" customWidth="1"/>
    <col min="14" max="14" width="20.140625" style="1" customWidth="1"/>
    <col min="15" max="15" width="18" style="1" customWidth="1"/>
    <col min="16" max="16" width="12.28515625" style="1" customWidth="1"/>
    <col min="17" max="17" width="23.5703125" style="1" customWidth="1"/>
    <col min="18" max="16384" width="11.42578125" style="1"/>
  </cols>
  <sheetData>
    <row r="3" spans="2:17" ht="35.25" customHeight="1" x14ac:dyDescent="0.25">
      <c r="B3" s="48" t="s">
        <v>0</v>
      </c>
      <c r="C3" s="49"/>
      <c r="D3" s="49"/>
      <c r="E3" s="49"/>
      <c r="F3" s="49"/>
      <c r="G3" s="50"/>
      <c r="I3" s="57"/>
      <c r="J3" s="58"/>
      <c r="K3" s="59"/>
      <c r="L3" s="60" t="s">
        <v>23</v>
      </c>
      <c r="M3" s="61"/>
      <c r="N3" s="62"/>
      <c r="Q3" s="18" t="s">
        <v>40</v>
      </c>
    </row>
    <row r="4" spans="2:17" ht="35.25" customHeight="1" x14ac:dyDescent="0.25">
      <c r="B4" s="51"/>
      <c r="C4" s="52"/>
      <c r="D4" s="52"/>
      <c r="E4" s="52"/>
      <c r="F4" s="52"/>
      <c r="G4" s="53"/>
      <c r="I4" s="63"/>
      <c r="J4" s="64"/>
      <c r="K4" s="65"/>
      <c r="L4" s="60" t="s">
        <v>24</v>
      </c>
      <c r="M4" s="61"/>
      <c r="N4" s="62"/>
      <c r="Q4" s="66" t="s">
        <v>63</v>
      </c>
    </row>
    <row r="5" spans="2:17" ht="35.25" customHeight="1" x14ac:dyDescent="0.25">
      <c r="B5" s="54"/>
      <c r="C5" s="55"/>
      <c r="D5" s="55"/>
      <c r="E5" s="55"/>
      <c r="F5" s="55"/>
      <c r="G5" s="56"/>
      <c r="I5" s="68"/>
      <c r="J5" s="69"/>
      <c r="K5" s="70"/>
      <c r="L5" s="60" t="s">
        <v>25</v>
      </c>
      <c r="M5" s="61"/>
      <c r="N5" s="62"/>
      <c r="Q5" s="67"/>
    </row>
    <row r="6" spans="2:17" ht="15" customHeight="1" x14ac:dyDescent="0.25">
      <c r="B6" s="3"/>
      <c r="C6" s="3"/>
    </row>
    <row r="7" spans="2:17" x14ac:dyDescent="0.25">
      <c r="B7" s="24" t="s">
        <v>1</v>
      </c>
      <c r="C7" s="25"/>
      <c r="D7" s="26"/>
      <c r="E7" s="42" t="s">
        <v>62</v>
      </c>
      <c r="F7" s="43"/>
      <c r="G7" s="44"/>
      <c r="I7" s="30" t="s">
        <v>56</v>
      </c>
      <c r="J7" s="31"/>
      <c r="K7" s="32"/>
      <c r="L7" s="33">
        <v>0.15</v>
      </c>
      <c r="M7" s="34"/>
      <c r="N7" s="35"/>
      <c r="Q7" s="71">
        <f>IF(Q4="Valor presente",SUM(Q21:Q2489), SUM(Q20:Q2489))</f>
        <v>-14872.839750277044</v>
      </c>
    </row>
    <row r="8" spans="2:17" x14ac:dyDescent="0.25">
      <c r="B8" s="24" t="s">
        <v>3</v>
      </c>
      <c r="C8" s="25"/>
      <c r="D8" s="26"/>
      <c r="E8" s="42" t="s">
        <v>42</v>
      </c>
      <c r="F8" s="43"/>
      <c r="G8" s="44"/>
      <c r="I8" s="36" t="s">
        <v>57</v>
      </c>
      <c r="J8" s="37"/>
      <c r="K8" s="38"/>
      <c r="L8" s="39">
        <v>0.02</v>
      </c>
      <c r="M8" s="40"/>
      <c r="N8" s="41"/>
      <c r="Q8" s="72"/>
    </row>
    <row r="9" spans="2:17" x14ac:dyDescent="0.25">
      <c r="B9" s="24" t="s">
        <v>4</v>
      </c>
      <c r="C9" s="25"/>
      <c r="D9" s="26"/>
      <c r="E9" s="42">
        <v>120</v>
      </c>
      <c r="F9" s="43"/>
      <c r="G9" s="44"/>
      <c r="I9" s="30" t="s">
        <v>58</v>
      </c>
      <c r="J9" s="31"/>
      <c r="K9" s="32"/>
      <c r="L9" s="33">
        <v>0.25</v>
      </c>
      <c r="M9" s="34"/>
      <c r="N9" s="35"/>
      <c r="Q9" s="72"/>
    </row>
    <row r="10" spans="2:17" x14ac:dyDescent="0.25">
      <c r="B10" s="24" t="s">
        <v>5</v>
      </c>
      <c r="C10" s="25"/>
      <c r="D10" s="26"/>
      <c r="E10" s="27">
        <v>100000</v>
      </c>
      <c r="F10" s="28"/>
      <c r="G10" s="29"/>
      <c r="I10" s="36" t="s">
        <v>59</v>
      </c>
      <c r="J10" s="37"/>
      <c r="K10" s="38"/>
      <c r="L10" s="39">
        <f>(1+L9)^(1/12)-1</f>
        <v>1.8769265121506118E-2</v>
      </c>
      <c r="M10" s="40"/>
      <c r="N10" s="41"/>
      <c r="Q10" s="72"/>
    </row>
    <row r="11" spans="2:17" x14ac:dyDescent="0.25">
      <c r="B11" s="24" t="s">
        <v>28</v>
      </c>
      <c r="C11" s="25"/>
      <c r="D11" s="26"/>
      <c r="E11" s="27" t="s">
        <v>54</v>
      </c>
      <c r="F11" s="28"/>
      <c r="G11" s="29"/>
      <c r="I11" s="30" t="s">
        <v>60</v>
      </c>
      <c r="J11" s="31"/>
      <c r="K11" s="32"/>
      <c r="L11" s="33">
        <v>0.25</v>
      </c>
      <c r="M11" s="34"/>
      <c r="N11" s="35"/>
      <c r="Q11" s="72"/>
    </row>
    <row r="12" spans="2:17" x14ac:dyDescent="0.25">
      <c r="B12" s="24" t="s">
        <v>30</v>
      </c>
      <c r="C12" s="25"/>
      <c r="D12" s="26"/>
      <c r="E12" s="27" t="s">
        <v>55</v>
      </c>
      <c r="F12" s="28"/>
      <c r="G12" s="29"/>
      <c r="I12" s="36" t="s">
        <v>61</v>
      </c>
      <c r="J12" s="37"/>
      <c r="K12" s="38"/>
      <c r="L12" s="39">
        <f>(1+L11)^(1/12)-1</f>
        <v>1.8769265121506118E-2</v>
      </c>
      <c r="M12" s="40"/>
      <c r="N12" s="41"/>
      <c r="Q12" s="73"/>
    </row>
    <row r="14" spans="2:17" x14ac:dyDescent="0.25">
      <c r="B14" s="15" t="s">
        <v>6</v>
      </c>
      <c r="C14" s="10" t="s">
        <v>7</v>
      </c>
      <c r="D14" s="11" t="s">
        <v>9</v>
      </c>
      <c r="E14" s="12" t="s">
        <v>14</v>
      </c>
      <c r="F14" s="11" t="s">
        <v>15</v>
      </c>
      <c r="G14" s="11" t="s">
        <v>16</v>
      </c>
      <c r="H14" s="11" t="s">
        <v>12</v>
      </c>
      <c r="I14" s="11" t="s">
        <v>13</v>
      </c>
      <c r="J14" s="12" t="s">
        <v>26</v>
      </c>
      <c r="K14" s="10" t="s">
        <v>8</v>
      </c>
      <c r="L14" s="11" t="s">
        <v>10</v>
      </c>
      <c r="M14" s="12" t="s">
        <v>11</v>
      </c>
      <c r="N14" s="12" t="str">
        <f>IF(Q4="Valor presente","TIR mensual", "Tasa exigida mensual")</f>
        <v>Tasa exigida mensual</v>
      </c>
      <c r="O14" s="12" t="str">
        <f>IF(Q4="Valor presente","TIR bruta", "Tasa exigida bruta")</f>
        <v>Tasa exigida bruta</v>
      </c>
      <c r="P14" s="12" t="s">
        <v>33</v>
      </c>
      <c r="Q14" s="12" t="str">
        <f>IF(Q4="Valor presente","Valor presente", "Valor presente neto")</f>
        <v>Valor presente neto</v>
      </c>
    </row>
    <row r="15" spans="2:17" x14ac:dyDescent="0.25">
      <c r="B15" s="13"/>
      <c r="C15" s="4"/>
      <c r="D15" s="6" t="s">
        <v>22</v>
      </c>
      <c r="E15" s="7" t="s">
        <v>20</v>
      </c>
      <c r="F15" s="6"/>
      <c r="G15" s="6"/>
      <c r="H15" s="6"/>
      <c r="I15" s="6"/>
      <c r="J15" s="7" t="s">
        <v>27</v>
      </c>
      <c r="K15" s="4"/>
      <c r="L15" s="6" t="s">
        <v>47</v>
      </c>
      <c r="M15" s="7" t="s">
        <v>51</v>
      </c>
      <c r="N15" s="7"/>
      <c r="O15" s="7" t="s">
        <v>35</v>
      </c>
      <c r="P15" s="7" t="s">
        <v>32</v>
      </c>
      <c r="Q15" s="7" t="s">
        <v>37</v>
      </c>
    </row>
    <row r="16" spans="2:17" x14ac:dyDescent="0.25">
      <c r="B16" s="13"/>
      <c r="C16" s="4"/>
      <c r="D16" s="6" t="s">
        <v>17</v>
      </c>
      <c r="E16" s="7" t="s">
        <v>17</v>
      </c>
      <c r="F16" s="6"/>
      <c r="G16" s="6"/>
      <c r="H16" s="6"/>
      <c r="I16" s="6"/>
      <c r="J16" s="7" t="s">
        <v>17</v>
      </c>
      <c r="K16" s="4"/>
      <c r="L16" s="6" t="s">
        <v>50</v>
      </c>
      <c r="M16" s="7" t="s">
        <v>52</v>
      </c>
      <c r="N16" s="7"/>
      <c r="O16" s="7"/>
      <c r="P16" s="7" t="s">
        <v>34</v>
      </c>
      <c r="Q16" s="7" t="s">
        <v>38</v>
      </c>
    </row>
    <row r="17" spans="2:17" x14ac:dyDescent="0.25">
      <c r="B17" s="13"/>
      <c r="C17" s="4"/>
      <c r="D17" s="6" t="s">
        <v>21</v>
      </c>
      <c r="E17" s="7" t="s">
        <v>21</v>
      </c>
      <c r="F17" s="6"/>
      <c r="G17" s="6"/>
      <c r="H17" s="6"/>
      <c r="I17" s="6"/>
      <c r="J17" s="7" t="s">
        <v>21</v>
      </c>
      <c r="K17" s="4"/>
      <c r="L17" s="6" t="s">
        <v>53</v>
      </c>
      <c r="M17" s="7" t="s">
        <v>53</v>
      </c>
      <c r="N17" s="7"/>
      <c r="O17" s="7"/>
      <c r="P17" s="7"/>
      <c r="Q17" s="7" t="s">
        <v>39</v>
      </c>
    </row>
    <row r="18" spans="2:17" x14ac:dyDescent="0.25">
      <c r="B18" s="13"/>
      <c r="C18" s="4"/>
      <c r="D18" s="6" t="s">
        <v>18</v>
      </c>
      <c r="E18" s="7" t="s">
        <v>18</v>
      </c>
      <c r="F18" s="6"/>
      <c r="G18" s="6"/>
      <c r="H18" s="6"/>
      <c r="I18" s="6"/>
      <c r="J18" s="7" t="s">
        <v>18</v>
      </c>
      <c r="K18" s="4"/>
      <c r="L18" s="6" t="s">
        <v>48</v>
      </c>
      <c r="M18" s="7" t="s">
        <v>48</v>
      </c>
      <c r="N18" s="7"/>
      <c r="O18" s="7"/>
      <c r="P18" s="7"/>
      <c r="Q18" s="7"/>
    </row>
    <row r="19" spans="2:17" x14ac:dyDescent="0.25">
      <c r="B19" s="13"/>
      <c r="C19" s="5"/>
      <c r="D19" s="8" t="s">
        <v>19</v>
      </c>
      <c r="E19" s="9" t="s">
        <v>19</v>
      </c>
      <c r="F19" s="8"/>
      <c r="G19" s="8"/>
      <c r="H19" s="8"/>
      <c r="I19" s="8"/>
      <c r="J19" s="9" t="s">
        <v>19</v>
      </c>
      <c r="K19" s="5"/>
      <c r="L19" s="6" t="s">
        <v>49</v>
      </c>
      <c r="M19" s="9" t="s">
        <v>49</v>
      </c>
      <c r="N19" s="9"/>
      <c r="O19" s="9"/>
      <c r="P19" s="9"/>
      <c r="Q19" s="9"/>
    </row>
    <row r="20" spans="2:17" x14ac:dyDescent="0.25">
      <c r="B20" s="14">
        <v>0</v>
      </c>
      <c r="C20" s="20">
        <v>0</v>
      </c>
      <c r="D20" s="21">
        <v>0</v>
      </c>
      <c r="E20" s="19">
        <f>+C20-(D20)</f>
        <v>0</v>
      </c>
      <c r="F20" s="21">
        <v>0</v>
      </c>
      <c r="G20" s="21">
        <f>+(E20-F20-H20-I20)*$L$7</f>
        <v>0</v>
      </c>
      <c r="H20" s="21">
        <v>0</v>
      </c>
      <c r="I20" s="21">
        <v>0</v>
      </c>
      <c r="J20" s="19">
        <f>+E20-(F20+G20+H20+I20)</f>
        <v>0</v>
      </c>
      <c r="K20" s="20">
        <v>0</v>
      </c>
      <c r="L20" s="21">
        <f>+E10</f>
        <v>100000</v>
      </c>
      <c r="M20" s="19">
        <f>+J20+K20-L20</f>
        <v>-100000</v>
      </c>
      <c r="N20" s="16">
        <f>IF($Q$4="Valor presente",$L$12, $L$10)</f>
        <v>1.8769265121506118E-2</v>
      </c>
      <c r="O20" s="17">
        <f>(1+N20)^B20</f>
        <v>1</v>
      </c>
      <c r="P20" s="17">
        <f>1/O20</f>
        <v>1</v>
      </c>
      <c r="Q20" s="19">
        <f>+M20*P20</f>
        <v>-100000</v>
      </c>
    </row>
    <row r="21" spans="2:17" x14ac:dyDescent="0.25">
      <c r="B21" s="14">
        <f t="shared" ref="B21:B26" si="0">+B20+1</f>
        <v>1</v>
      </c>
      <c r="C21" s="20">
        <f>(65482/12)</f>
        <v>5456.833333333333</v>
      </c>
      <c r="D21" s="21">
        <f>+C21*50%</f>
        <v>2728.4166666666665</v>
      </c>
      <c r="E21" s="19">
        <f>+C21-(D21)</f>
        <v>2728.4166666666665</v>
      </c>
      <c r="F21" s="21">
        <f>+'Tabla de amortización de deuda'!D16</f>
        <v>416.66666666666669</v>
      </c>
      <c r="G21" s="21">
        <f>+(E21-F21-H21-I21)*$L$7</f>
        <v>305.83625000000001</v>
      </c>
      <c r="H21" s="21">
        <f>+C21*0.025</f>
        <v>136.42083333333332</v>
      </c>
      <c r="I21" s="21">
        <f>+C21*0.025</f>
        <v>136.42083333333332</v>
      </c>
      <c r="J21" s="19">
        <f>+E21-(F21+G21+H21+I21)</f>
        <v>1733.072083333333</v>
      </c>
      <c r="K21" s="20">
        <v>0</v>
      </c>
      <c r="L21" s="21">
        <f>+'Tabla de amortización de deuda'!F16</f>
        <v>625</v>
      </c>
      <c r="M21" s="19">
        <f>+J21+(H21+I21)+(K21-L21)</f>
        <v>1380.9137499999997</v>
      </c>
      <c r="N21" s="16">
        <f t="shared" ref="N21:N84" si="1">IF($Q$4="Valor presente",$L$12, $L$10)</f>
        <v>1.8769265121506118E-2</v>
      </c>
      <c r="O21" s="17">
        <f>(1+N21)^B21</f>
        <v>1.0187692651215061</v>
      </c>
      <c r="P21" s="17">
        <f>1/O21</f>
        <v>0.98157652987375155</v>
      </c>
      <c r="Q21" s="19">
        <f>+M21*P21</f>
        <v>1355.472526779949</v>
      </c>
    </row>
    <row r="22" spans="2:17" x14ac:dyDescent="0.25">
      <c r="B22" s="14">
        <f t="shared" si="0"/>
        <v>2</v>
      </c>
      <c r="C22" s="20">
        <f>C21*(1+$L$8)^(1/12)</f>
        <v>5465.845737234361</v>
      </c>
      <c r="D22" s="21">
        <f t="shared" ref="D22:D85" si="2">+C22*50%</f>
        <v>2732.9228686171805</v>
      </c>
      <c r="E22" s="19">
        <f t="shared" ref="E22:E80" si="3">+C22-(D22)</f>
        <v>2732.9228686171805</v>
      </c>
      <c r="F22" s="21">
        <f>+'Tabla de amortización de deuda'!D17</f>
        <v>413.19444444444451</v>
      </c>
      <c r="G22" s="21">
        <f t="shared" ref="G22:G80" si="4">+(E22-F22-H22-I22)*$L$7</f>
        <v>306.96542059665273</v>
      </c>
      <c r="H22" s="21">
        <f t="shared" ref="H22:H80" si="5">+C22*0.025</f>
        <v>136.64614343085904</v>
      </c>
      <c r="I22" s="21">
        <f t="shared" ref="I22:I80" si="6">+C22*0.025</f>
        <v>136.64614343085904</v>
      </c>
      <c r="J22" s="19">
        <f t="shared" ref="J22:J80" si="7">+E22-(F22+G22+H22+I22)</f>
        <v>1739.4707167143652</v>
      </c>
      <c r="K22" s="20">
        <v>0</v>
      </c>
      <c r="L22" s="21">
        <f>+'Tabla de amortización de deuda'!F17</f>
        <v>621.52777777777783</v>
      </c>
      <c r="M22" s="19">
        <f t="shared" ref="M22:M85" si="8">+J22+(H22+I22)+(K22-L22)</f>
        <v>1391.2352257983055</v>
      </c>
      <c r="N22" s="16">
        <f t="shared" si="1"/>
        <v>1.8769265121506118E-2</v>
      </c>
      <c r="O22" s="17">
        <f t="shared" ref="O22:O80" si="9">(1+N22)^B22</f>
        <v>1.0378908155562137</v>
      </c>
      <c r="P22" s="17">
        <f t="shared" ref="P22:P85" si="10">1/O22</f>
        <v>0.9634924839989959</v>
      </c>
      <c r="Q22" s="19">
        <f t="shared" ref="Q22:Q80" si="11">+M22*P22</f>
        <v>1340.4446835313133</v>
      </c>
    </row>
    <row r="23" spans="2:17" x14ac:dyDescent="0.25">
      <c r="B23" s="14">
        <f t="shared" si="0"/>
        <v>3</v>
      </c>
      <c r="C23" s="20">
        <f t="shared" ref="C23:C86" si="12">C22*(1+$L$8)^(1/12)</f>
        <v>5474.8730258531577</v>
      </c>
      <c r="D23" s="21">
        <f t="shared" si="2"/>
        <v>2737.4365129265789</v>
      </c>
      <c r="E23" s="19">
        <f t="shared" si="3"/>
        <v>2737.4365129265789</v>
      </c>
      <c r="F23" s="21">
        <f>+'Tabla de amortización de deuda'!D18</f>
        <v>409.72222222222234</v>
      </c>
      <c r="G23" s="21">
        <f t="shared" si="4"/>
        <v>308.0955959117548</v>
      </c>
      <c r="H23" s="21">
        <f t="shared" si="5"/>
        <v>136.87182564632894</v>
      </c>
      <c r="I23" s="21">
        <f t="shared" si="6"/>
        <v>136.87182564632894</v>
      </c>
      <c r="J23" s="19">
        <f t="shared" si="7"/>
        <v>1745.8750434999438</v>
      </c>
      <c r="K23" s="20">
        <v>0</v>
      </c>
      <c r="L23" s="21">
        <f>+'Tabla de amortización de deuda'!F18</f>
        <v>618.05555555555566</v>
      </c>
      <c r="M23" s="19">
        <f t="shared" si="8"/>
        <v>1401.563139237046</v>
      </c>
      <c r="N23" s="16">
        <f t="shared" si="1"/>
        <v>1.8769265121506118E-2</v>
      </c>
      <c r="O23" s="17">
        <f t="shared" si="9"/>
        <v>1.0573712634405645</v>
      </c>
      <c r="P23" s="17">
        <f t="shared" si="10"/>
        <v>0.94574160900317539</v>
      </c>
      <c r="Q23" s="19">
        <f t="shared" si="11"/>
        <v>1325.5165784215853</v>
      </c>
    </row>
    <row r="24" spans="2:17" x14ac:dyDescent="0.25">
      <c r="B24" s="14">
        <f t="shared" si="0"/>
        <v>4</v>
      </c>
      <c r="C24" s="20">
        <f t="shared" si="12"/>
        <v>5483.9152237730441</v>
      </c>
      <c r="D24" s="21">
        <f t="shared" si="2"/>
        <v>2741.957611886522</v>
      </c>
      <c r="E24" s="19">
        <f t="shared" si="3"/>
        <v>2741.957611886522</v>
      </c>
      <c r="F24" s="21">
        <f>+'Tabla de amortización de deuda'!D19</f>
        <v>406.25000000000006</v>
      </c>
      <c r="G24" s="21">
        <f t="shared" si="4"/>
        <v>309.22677760468054</v>
      </c>
      <c r="H24" s="21">
        <f t="shared" si="5"/>
        <v>137.09788059432611</v>
      </c>
      <c r="I24" s="21">
        <f t="shared" si="6"/>
        <v>137.09788059432611</v>
      </c>
      <c r="J24" s="19">
        <f t="shared" si="7"/>
        <v>1752.2850730931891</v>
      </c>
      <c r="K24" s="20">
        <v>0</v>
      </c>
      <c r="L24" s="21">
        <f>+'Tabla de amortización de deuda'!F19</f>
        <v>614.58333333333337</v>
      </c>
      <c r="M24" s="19">
        <f t="shared" si="8"/>
        <v>1411.897500948508</v>
      </c>
      <c r="N24" s="16">
        <f t="shared" si="1"/>
        <v>1.8769265121506118E-2</v>
      </c>
      <c r="O24" s="17">
        <f t="shared" si="9"/>
        <v>1.0772173450159424</v>
      </c>
      <c r="P24" s="17">
        <f t="shared" si="10"/>
        <v>0.92831776672255539</v>
      </c>
      <c r="Q24" s="19">
        <f t="shared" si="11"/>
        <v>1310.6895349216759</v>
      </c>
    </row>
    <row r="25" spans="2:17" x14ac:dyDescent="0.25">
      <c r="B25" s="14">
        <f t="shared" si="0"/>
        <v>5</v>
      </c>
      <c r="C25" s="20">
        <f t="shared" si="12"/>
        <v>5492.9723556179433</v>
      </c>
      <c r="D25" s="21">
        <f t="shared" si="2"/>
        <v>2746.4861778089717</v>
      </c>
      <c r="E25" s="19">
        <f t="shared" si="3"/>
        <v>2746.4861778089717</v>
      </c>
      <c r="F25" s="21">
        <f>+'Tabla de amortización de deuda'!D20</f>
        <v>402.77777777777789</v>
      </c>
      <c r="G25" s="21">
        <f t="shared" si="4"/>
        <v>310.35896733754447</v>
      </c>
      <c r="H25" s="21">
        <f t="shared" si="5"/>
        <v>137.32430889044858</v>
      </c>
      <c r="I25" s="21">
        <f t="shared" si="6"/>
        <v>137.32430889044858</v>
      </c>
      <c r="J25" s="19">
        <f t="shared" si="7"/>
        <v>1758.7008149127521</v>
      </c>
      <c r="K25" s="20">
        <v>0</v>
      </c>
      <c r="L25" s="21">
        <f>+'Tabla de amortización de deuda'!F20</f>
        <v>611.1111111111112</v>
      </c>
      <c r="M25" s="19">
        <f t="shared" si="8"/>
        <v>1422.238321582538</v>
      </c>
      <c r="N25" s="16">
        <f t="shared" si="1"/>
        <v>1.8769265121506118E-2</v>
      </c>
      <c r="O25" s="17">
        <f t="shared" si="9"/>
        <v>1.0974359229580315</v>
      </c>
      <c r="P25" s="17">
        <f t="shared" si="10"/>
        <v>0.91121493207967674</v>
      </c>
      <c r="Q25" s="19">
        <f t="shared" si="11"/>
        <v>1295.9647956019458</v>
      </c>
    </row>
    <row r="26" spans="2:17" x14ac:dyDescent="0.25">
      <c r="B26" s="14">
        <f t="shared" si="0"/>
        <v>6</v>
      </c>
      <c r="C26" s="20">
        <f t="shared" si="12"/>
        <v>5502.0444460524468</v>
      </c>
      <c r="D26" s="21">
        <f t="shared" si="2"/>
        <v>2751.0222230262234</v>
      </c>
      <c r="E26" s="19">
        <f t="shared" si="3"/>
        <v>2751.0222230262234</v>
      </c>
      <c r="F26" s="21">
        <f>+'Tabla de amortización de deuda'!D21</f>
        <v>399.30555555555566</v>
      </c>
      <c r="G26" s="21">
        <f t="shared" si="4"/>
        <v>311.49216677520684</v>
      </c>
      <c r="H26" s="21">
        <f t="shared" si="5"/>
        <v>137.55111115131118</v>
      </c>
      <c r="I26" s="21">
        <f t="shared" si="6"/>
        <v>137.55111115131118</v>
      </c>
      <c r="J26" s="19">
        <f t="shared" si="7"/>
        <v>1765.1222783928386</v>
      </c>
      <c r="K26" s="20">
        <v>0</v>
      </c>
      <c r="L26" s="21">
        <f>+'Tabla de amortización de deuda'!F21</f>
        <v>607.63888888888903</v>
      </c>
      <c r="M26" s="19">
        <f t="shared" si="8"/>
        <v>1432.5856118065717</v>
      </c>
      <c r="N26" s="16">
        <f t="shared" si="1"/>
        <v>1.8769265121506118E-2</v>
      </c>
      <c r="O26" s="17">
        <f t="shared" si="9"/>
        <v>1.1180339887498956</v>
      </c>
      <c r="P26" s="17">
        <f t="shared" si="10"/>
        <v>0.8944271909999153</v>
      </c>
      <c r="Q26" s="19">
        <f t="shared" si="11"/>
        <v>1281.3435246350471</v>
      </c>
    </row>
    <row r="27" spans="2:17" x14ac:dyDescent="0.25">
      <c r="B27" s="14">
        <f t="shared" ref="B27:B80" si="13">+B26+1</f>
        <v>7</v>
      </c>
      <c r="C27" s="20">
        <f t="shared" si="12"/>
        <v>5511.1315197818813</v>
      </c>
      <c r="D27" s="21">
        <f t="shared" si="2"/>
        <v>2755.5657598909406</v>
      </c>
      <c r="E27" s="19">
        <f t="shared" si="3"/>
        <v>2755.5657598909406</v>
      </c>
      <c r="F27" s="21">
        <f>+'Tabla de amortización de deuda'!D22</f>
        <v>395.83333333333343</v>
      </c>
      <c r="G27" s="21">
        <f t="shared" si="4"/>
        <v>312.62637758527694</v>
      </c>
      <c r="H27" s="21">
        <f t="shared" si="5"/>
        <v>137.77828799454704</v>
      </c>
      <c r="I27" s="21">
        <f t="shared" si="6"/>
        <v>137.77828799454704</v>
      </c>
      <c r="J27" s="19">
        <f t="shared" si="7"/>
        <v>1771.549472983236</v>
      </c>
      <c r="K27" s="20">
        <v>0</v>
      </c>
      <c r="L27" s="21">
        <f>+'Tabla de amortización de deuda'!F22</f>
        <v>604.16666666666674</v>
      </c>
      <c r="M27" s="19">
        <f t="shared" si="8"/>
        <v>1442.9393823056632</v>
      </c>
      <c r="N27" s="16">
        <f t="shared" si="1"/>
        <v>1.8769265121506118E-2</v>
      </c>
      <c r="O27" s="17">
        <f t="shared" si="9"/>
        <v>1.1390186650995975</v>
      </c>
      <c r="P27" s="17">
        <f t="shared" si="10"/>
        <v>0.87794873836642395</v>
      </c>
      <c r="Q27" s="19">
        <f t="shared" si="11"/>
        <v>1266.8268102344841</v>
      </c>
    </row>
    <row r="28" spans="2:17" x14ac:dyDescent="0.25">
      <c r="B28" s="14">
        <f t="shared" si="13"/>
        <v>8</v>
      </c>
      <c r="C28" s="20">
        <f t="shared" si="12"/>
        <v>5520.2336015523761</v>
      </c>
      <c r="D28" s="21">
        <f t="shared" si="2"/>
        <v>2760.116800776188</v>
      </c>
      <c r="E28" s="19">
        <f t="shared" si="3"/>
        <v>2760.116800776188</v>
      </c>
      <c r="F28" s="21">
        <f>+'Tabla de amortización de deuda'!D23</f>
        <v>392.36111111111114</v>
      </c>
      <c r="G28" s="21">
        <f t="shared" si="4"/>
        <v>313.7616014381187</v>
      </c>
      <c r="H28" s="21">
        <f t="shared" si="5"/>
        <v>138.0058400388094</v>
      </c>
      <c r="I28" s="21">
        <f t="shared" si="6"/>
        <v>138.0058400388094</v>
      </c>
      <c r="J28" s="19">
        <f t="shared" si="7"/>
        <v>1777.9824081493393</v>
      </c>
      <c r="K28" s="20">
        <v>0</v>
      </c>
      <c r="L28" s="21">
        <f>+'Tabla de amortización de deuda'!F23</f>
        <v>600.69444444444446</v>
      </c>
      <c r="M28" s="19">
        <f t="shared" si="8"/>
        <v>1453.2996437825136</v>
      </c>
      <c r="N28" s="16">
        <f t="shared" si="1"/>
        <v>1.8769265121506118E-2</v>
      </c>
      <c r="O28" s="17">
        <f t="shared" si="9"/>
        <v>1.1603972084031957</v>
      </c>
      <c r="P28" s="17">
        <f t="shared" si="10"/>
        <v>0.86177387601275279</v>
      </c>
      <c r="Q28" s="19">
        <f t="shared" si="11"/>
        <v>1252.4156670304096</v>
      </c>
    </row>
    <row r="29" spans="2:17" x14ac:dyDescent="0.25">
      <c r="B29" s="14">
        <f t="shared" si="13"/>
        <v>9</v>
      </c>
      <c r="C29" s="20">
        <f t="shared" si="12"/>
        <v>5529.3507161509315</v>
      </c>
      <c r="D29" s="21">
        <f t="shared" si="2"/>
        <v>2764.6753580754657</v>
      </c>
      <c r="E29" s="19">
        <f t="shared" si="3"/>
        <v>2764.6753580754657</v>
      </c>
      <c r="F29" s="21">
        <f>+'Tabla de amortización de deuda'!D24</f>
        <v>388.88888888888891</v>
      </c>
      <c r="G29" s="21">
        <f t="shared" si="4"/>
        <v>314.89784000685455</v>
      </c>
      <c r="H29" s="21">
        <f t="shared" si="5"/>
        <v>138.2337679037733</v>
      </c>
      <c r="I29" s="21">
        <f t="shared" si="6"/>
        <v>138.2337679037733</v>
      </c>
      <c r="J29" s="19">
        <f t="shared" si="7"/>
        <v>1784.4210933721758</v>
      </c>
      <c r="K29" s="20">
        <v>0</v>
      </c>
      <c r="L29" s="21">
        <f>+'Tabla de amortización de deuda'!F24</f>
        <v>597.22222222222229</v>
      </c>
      <c r="M29" s="19">
        <f t="shared" si="8"/>
        <v>1463.6664069575004</v>
      </c>
      <c r="N29" s="16">
        <f t="shared" si="1"/>
        <v>1.8769265121506118E-2</v>
      </c>
      <c r="O29" s="17">
        <f t="shared" si="9"/>
        <v>1.1821770112539709</v>
      </c>
      <c r="P29" s="17">
        <f t="shared" si="10"/>
        <v>0.8458970107524505</v>
      </c>
      <c r="Q29" s="19">
        <f t="shared" si="11"/>
        <v>1238.1110383841292</v>
      </c>
    </row>
    <row r="30" spans="2:17" x14ac:dyDescent="0.25">
      <c r="B30" s="14">
        <f t="shared" si="13"/>
        <v>10</v>
      </c>
      <c r="C30" s="20">
        <f t="shared" si="12"/>
        <v>5538.4828884054859</v>
      </c>
      <c r="D30" s="21">
        <f t="shared" si="2"/>
        <v>2769.241444202743</v>
      </c>
      <c r="E30" s="19">
        <f t="shared" si="3"/>
        <v>2769.241444202743</v>
      </c>
      <c r="F30" s="21">
        <f>+'Tabla de amortización de deuda'!D25</f>
        <v>385.41666666666669</v>
      </c>
      <c r="G30" s="21">
        <f t="shared" si="4"/>
        <v>316.0350949673703</v>
      </c>
      <c r="H30" s="21">
        <f t="shared" si="5"/>
        <v>138.46207221013717</v>
      </c>
      <c r="I30" s="21">
        <f t="shared" si="6"/>
        <v>138.46207221013717</v>
      </c>
      <c r="J30" s="19">
        <f t="shared" si="7"/>
        <v>1790.8655381484316</v>
      </c>
      <c r="K30" s="20">
        <v>0</v>
      </c>
      <c r="L30" s="21">
        <f>+'Tabla de amortización de deuda'!F25</f>
        <v>593.75</v>
      </c>
      <c r="M30" s="19">
        <f t="shared" si="8"/>
        <v>1474.0396825687058</v>
      </c>
      <c r="N30" s="16">
        <f t="shared" si="1"/>
        <v>1.8769265121506118E-2</v>
      </c>
      <c r="O30" s="17">
        <f t="shared" si="9"/>
        <v>1.2043656049987463</v>
      </c>
      <c r="P30" s="17">
        <f t="shared" si="10"/>
        <v>0.83031265244496988</v>
      </c>
      <c r="Q30" s="19">
        <f t="shared" si="11"/>
        <v>1223.9137986427636</v>
      </c>
    </row>
    <row r="31" spans="2:17" x14ac:dyDescent="0.25">
      <c r="B31" s="14">
        <f t="shared" si="13"/>
        <v>11</v>
      </c>
      <c r="C31" s="20">
        <f t="shared" si="12"/>
        <v>5547.6301431849815</v>
      </c>
      <c r="D31" s="21">
        <f t="shared" si="2"/>
        <v>2773.8150715924908</v>
      </c>
      <c r="E31" s="19">
        <f t="shared" si="3"/>
        <v>2773.8150715924908</v>
      </c>
      <c r="F31" s="21">
        <f>+'Tabla de amortización de deuda'!D26</f>
        <v>381.94444444444451</v>
      </c>
      <c r="G31" s="21">
        <f t="shared" si="4"/>
        <v>317.17336799831963</v>
      </c>
      <c r="H31" s="21">
        <f t="shared" si="5"/>
        <v>138.69075357962456</v>
      </c>
      <c r="I31" s="21">
        <f t="shared" si="6"/>
        <v>138.69075357962456</v>
      </c>
      <c r="J31" s="19">
        <f t="shared" si="7"/>
        <v>1797.3157519904776</v>
      </c>
      <c r="K31" s="20">
        <v>0</v>
      </c>
      <c r="L31" s="21">
        <f>+'Tabla de amortización de deuda'!F26</f>
        <v>590.27777777777783</v>
      </c>
      <c r="M31" s="19">
        <f t="shared" si="8"/>
        <v>1484.4194813719487</v>
      </c>
      <c r="N31" s="16">
        <f t="shared" si="1"/>
        <v>1.8769265121506118E-2</v>
      </c>
      <c r="O31" s="17">
        <f t="shared" si="9"/>
        <v>1.2269706623421912</v>
      </c>
      <c r="P31" s="17">
        <f t="shared" si="10"/>
        <v>0.81501541209720374</v>
      </c>
      <c r="Q31" s="19">
        <f t="shared" si="11"/>
        <v>1209.8247553354763</v>
      </c>
    </row>
    <row r="32" spans="2:17" x14ac:dyDescent="0.25">
      <c r="B32" s="14">
        <f t="shared" si="13"/>
        <v>12</v>
      </c>
      <c r="C32" s="20">
        <f t="shared" si="12"/>
        <v>5556.792505399435</v>
      </c>
      <c r="D32" s="21">
        <f t="shared" si="2"/>
        <v>2778.3962526997175</v>
      </c>
      <c r="E32" s="19">
        <f t="shared" si="3"/>
        <v>2778.3962526997175</v>
      </c>
      <c r="F32" s="21">
        <f>+'Tabla de amortización de deuda'!D27</f>
        <v>378.47222222222223</v>
      </c>
      <c r="G32" s="21">
        <f t="shared" si="4"/>
        <v>318.3126607811285</v>
      </c>
      <c r="H32" s="21">
        <f t="shared" si="5"/>
        <v>138.91981263498587</v>
      </c>
      <c r="I32" s="21">
        <f t="shared" si="6"/>
        <v>138.91981263498587</v>
      </c>
      <c r="J32" s="19">
        <f t="shared" si="7"/>
        <v>1803.7717444263949</v>
      </c>
      <c r="K32" s="20">
        <v>0</v>
      </c>
      <c r="L32" s="21">
        <f>+'Tabla de amortización de deuda'!F27</f>
        <v>586.80555555555554</v>
      </c>
      <c r="M32" s="19">
        <f t="shared" si="8"/>
        <v>1494.805814140811</v>
      </c>
      <c r="N32" s="16">
        <f t="shared" si="1"/>
        <v>1.8769265121506118E-2</v>
      </c>
      <c r="O32" s="17">
        <f t="shared" si="9"/>
        <v>1.2500000000000016</v>
      </c>
      <c r="P32" s="17">
        <f t="shared" si="10"/>
        <v>0.79999999999999905</v>
      </c>
      <c r="Q32" s="19">
        <f t="shared" si="11"/>
        <v>1195.8446513126473</v>
      </c>
    </row>
    <row r="33" spans="2:17" x14ac:dyDescent="0.25">
      <c r="B33" s="14">
        <f t="shared" si="13"/>
        <v>13</v>
      </c>
      <c r="C33" s="20">
        <f t="shared" si="12"/>
        <v>5565.970000000003</v>
      </c>
      <c r="D33" s="21">
        <f t="shared" si="2"/>
        <v>2782.9850000000015</v>
      </c>
      <c r="E33" s="19">
        <f t="shared" si="3"/>
        <v>2782.9850000000015</v>
      </c>
      <c r="F33" s="21">
        <f>+'Tabla de amortización de deuda'!D28</f>
        <v>375.00000000000006</v>
      </c>
      <c r="G33" s="21">
        <f t="shared" si="4"/>
        <v>319.45297500000021</v>
      </c>
      <c r="H33" s="21">
        <f t="shared" si="5"/>
        <v>139.14925000000008</v>
      </c>
      <c r="I33" s="21">
        <f t="shared" si="6"/>
        <v>139.14925000000008</v>
      </c>
      <c r="J33" s="19">
        <f t="shared" si="7"/>
        <v>1810.233525000001</v>
      </c>
      <c r="K33" s="20">
        <v>0</v>
      </c>
      <c r="L33" s="21">
        <f>+'Tabla de amortización de deuda'!F28</f>
        <v>583.33333333333337</v>
      </c>
      <c r="M33" s="19">
        <f t="shared" si="8"/>
        <v>1505.1986916666679</v>
      </c>
      <c r="N33" s="16">
        <f t="shared" si="1"/>
        <v>1.8769265121506118E-2</v>
      </c>
      <c r="O33" s="17">
        <f t="shared" si="9"/>
        <v>1.2734615814018844</v>
      </c>
      <c r="P33" s="17">
        <f t="shared" si="10"/>
        <v>0.78526122389900022</v>
      </c>
      <c r="Q33" s="19">
        <f t="shared" si="11"/>
        <v>1181.9741668293414</v>
      </c>
    </row>
    <row r="34" spans="2:17" x14ac:dyDescent="0.25">
      <c r="B34" s="14">
        <f t="shared" si="13"/>
        <v>14</v>
      </c>
      <c r="C34" s="20">
        <f t="shared" si="12"/>
        <v>5575.1626519790516</v>
      </c>
      <c r="D34" s="21">
        <f t="shared" si="2"/>
        <v>2787.5813259895258</v>
      </c>
      <c r="E34" s="19">
        <f t="shared" si="3"/>
        <v>2787.5813259895258</v>
      </c>
      <c r="F34" s="21">
        <f>+'Tabla de amortización de deuda'!D29</f>
        <v>371.52777777777789</v>
      </c>
      <c r="G34" s="21">
        <f t="shared" si="4"/>
        <v>320.59431234191936</v>
      </c>
      <c r="H34" s="21">
        <f t="shared" si="5"/>
        <v>139.37906629947631</v>
      </c>
      <c r="I34" s="21">
        <f t="shared" si="6"/>
        <v>139.37906629947631</v>
      </c>
      <c r="J34" s="19">
        <f t="shared" si="7"/>
        <v>1816.7011032708758</v>
      </c>
      <c r="K34" s="20">
        <v>0</v>
      </c>
      <c r="L34" s="21">
        <f>+'Tabla de amortización de deuda'!F29</f>
        <v>579.8611111111112</v>
      </c>
      <c r="M34" s="19">
        <f t="shared" si="8"/>
        <v>1515.5981247587169</v>
      </c>
      <c r="N34" s="16">
        <f t="shared" si="1"/>
        <v>1.8769265121506118E-2</v>
      </c>
      <c r="O34" s="17">
        <f t="shared" si="9"/>
        <v>1.2973635194452688</v>
      </c>
      <c r="P34" s="17">
        <f t="shared" si="10"/>
        <v>0.77079398719919567</v>
      </c>
      <c r="Q34" s="19">
        <f t="shared" si="11"/>
        <v>1168.2139215743955</v>
      </c>
    </row>
    <row r="35" spans="2:17" x14ac:dyDescent="0.25">
      <c r="B35" s="14">
        <f t="shared" si="13"/>
        <v>15</v>
      </c>
      <c r="C35" s="20">
        <f t="shared" si="12"/>
        <v>5584.3704863702242</v>
      </c>
      <c r="D35" s="21">
        <f t="shared" si="2"/>
        <v>2792.1852431851121</v>
      </c>
      <c r="E35" s="19">
        <f t="shared" si="3"/>
        <v>2792.1852431851121</v>
      </c>
      <c r="F35" s="21">
        <f>+'Tabla de amortización de deuda'!D30</f>
        <v>368.05555555555566</v>
      </c>
      <c r="G35" s="21">
        <f t="shared" si="4"/>
        <v>321.73667449665675</v>
      </c>
      <c r="H35" s="21">
        <f t="shared" si="5"/>
        <v>139.60926215925562</v>
      </c>
      <c r="I35" s="21">
        <f t="shared" si="6"/>
        <v>139.60926215925562</v>
      </c>
      <c r="J35" s="19">
        <f t="shared" si="7"/>
        <v>1823.1744888143885</v>
      </c>
      <c r="K35" s="20">
        <v>0</v>
      </c>
      <c r="L35" s="21">
        <f>+'Tabla de amortización de deuda'!F30</f>
        <v>576.38888888888903</v>
      </c>
      <c r="M35" s="19">
        <f t="shared" si="8"/>
        <v>1526.0041242440107</v>
      </c>
      <c r="N35" s="16">
        <f t="shared" si="1"/>
        <v>1.8769265121506118E-2</v>
      </c>
      <c r="O35" s="17">
        <f t="shared" si="9"/>
        <v>1.3217140793007074</v>
      </c>
      <c r="P35" s="17">
        <f t="shared" si="10"/>
        <v>0.75659328720253938</v>
      </c>
      <c r="Q35" s="19">
        <f t="shared" si="11"/>
        <v>1154.5644766464084</v>
      </c>
    </row>
    <row r="36" spans="2:17" x14ac:dyDescent="0.25">
      <c r="B36" s="14">
        <f t="shared" si="13"/>
        <v>16</v>
      </c>
      <c r="C36" s="20">
        <f t="shared" si="12"/>
        <v>5593.5935282485079</v>
      </c>
      <c r="D36" s="21">
        <f t="shared" si="2"/>
        <v>2796.796764124254</v>
      </c>
      <c r="E36" s="19">
        <f t="shared" si="3"/>
        <v>2796.796764124254</v>
      </c>
      <c r="F36" s="21">
        <f>+'Tabla de amortización de deuda'!D31</f>
        <v>364.58333333333343</v>
      </c>
      <c r="G36" s="21">
        <f t="shared" si="4"/>
        <v>322.88006315677421</v>
      </c>
      <c r="H36" s="21">
        <f t="shared" si="5"/>
        <v>139.8398382062127</v>
      </c>
      <c r="I36" s="21">
        <f t="shared" si="6"/>
        <v>139.8398382062127</v>
      </c>
      <c r="J36" s="19">
        <f t="shared" si="7"/>
        <v>1829.6536912217209</v>
      </c>
      <c r="K36" s="20">
        <v>0</v>
      </c>
      <c r="L36" s="21">
        <f>+'Tabla de amortización de deuda'!F31</f>
        <v>572.91666666666674</v>
      </c>
      <c r="M36" s="19">
        <f t="shared" si="8"/>
        <v>1536.4167009674795</v>
      </c>
      <c r="N36" s="16">
        <f t="shared" si="1"/>
        <v>1.8769265121506118E-2</v>
      </c>
      <c r="O36" s="17">
        <f t="shared" si="9"/>
        <v>1.3465216812699297</v>
      </c>
      <c r="P36" s="17">
        <f t="shared" si="10"/>
        <v>0.74265421337804338</v>
      </c>
      <c r="Q36" s="19">
        <f t="shared" si="11"/>
        <v>1141.0263364778921</v>
      </c>
    </row>
    <row r="37" spans="2:17" x14ac:dyDescent="0.25">
      <c r="B37" s="14">
        <f t="shared" si="13"/>
        <v>17</v>
      </c>
      <c r="C37" s="20">
        <f t="shared" si="12"/>
        <v>5602.8318027303048</v>
      </c>
      <c r="D37" s="21">
        <f t="shared" si="2"/>
        <v>2801.4159013651524</v>
      </c>
      <c r="E37" s="19">
        <f t="shared" si="3"/>
        <v>2801.4159013651524</v>
      </c>
      <c r="F37" s="21">
        <f>+'Tabla de amortización de deuda'!D32</f>
        <v>361.11111111111114</v>
      </c>
      <c r="G37" s="21">
        <f t="shared" si="4"/>
        <v>324.02448001762883</v>
      </c>
      <c r="H37" s="21">
        <f t="shared" si="5"/>
        <v>140.07079506825764</v>
      </c>
      <c r="I37" s="21">
        <f t="shared" si="6"/>
        <v>140.07079506825764</v>
      </c>
      <c r="J37" s="19">
        <f t="shared" si="7"/>
        <v>1836.138720099897</v>
      </c>
      <c r="K37" s="20">
        <v>0</v>
      </c>
      <c r="L37" s="21">
        <f>+'Tabla de amortización de deuda'!F32</f>
        <v>569.44444444444446</v>
      </c>
      <c r="M37" s="19">
        <f t="shared" si="8"/>
        <v>1546.835865791968</v>
      </c>
      <c r="N37" s="16">
        <f t="shared" si="1"/>
        <v>1.8769265121506118E-2</v>
      </c>
      <c r="O37" s="17">
        <f t="shared" si="9"/>
        <v>1.3717949036975412</v>
      </c>
      <c r="P37" s="17">
        <f t="shared" si="10"/>
        <v>0.72897194566374035</v>
      </c>
      <c r="Q37" s="19">
        <f t="shared" si="11"/>
        <v>1127.5999507088272</v>
      </c>
    </row>
    <row r="38" spans="2:17" x14ac:dyDescent="0.25">
      <c r="B38" s="14">
        <f t="shared" si="13"/>
        <v>18</v>
      </c>
      <c r="C38" s="20">
        <f t="shared" si="12"/>
        <v>5612.085334973498</v>
      </c>
      <c r="D38" s="21">
        <f t="shared" si="2"/>
        <v>2806.042667486749</v>
      </c>
      <c r="E38" s="19">
        <f t="shared" si="3"/>
        <v>2806.042667486749</v>
      </c>
      <c r="F38" s="21">
        <f>+'Tabla de amortización de deuda'!D33</f>
        <v>357.63888888888891</v>
      </c>
      <c r="G38" s="21">
        <f t="shared" si="4"/>
        <v>325.16992677737778</v>
      </c>
      <c r="H38" s="21">
        <f t="shared" si="5"/>
        <v>140.30213337433744</v>
      </c>
      <c r="I38" s="21">
        <f t="shared" si="6"/>
        <v>140.30213337433744</v>
      </c>
      <c r="J38" s="19">
        <f t="shared" si="7"/>
        <v>1842.6295850718075</v>
      </c>
      <c r="K38" s="20">
        <v>0</v>
      </c>
      <c r="L38" s="21">
        <f>+'Tabla de amortización de deuda'!F33</f>
        <v>565.97222222222229</v>
      </c>
      <c r="M38" s="19">
        <f t="shared" si="8"/>
        <v>1557.2616295982602</v>
      </c>
      <c r="N38" s="16">
        <f t="shared" si="1"/>
        <v>1.8769265121506118E-2</v>
      </c>
      <c r="O38" s="17">
        <f t="shared" si="9"/>
        <v>1.3975424859373713</v>
      </c>
      <c r="P38" s="17">
        <f t="shared" si="10"/>
        <v>0.71554175279993126</v>
      </c>
      <c r="Q38" s="19">
        <f t="shared" si="11"/>
        <v>1114.2857160108165</v>
      </c>
    </row>
    <row r="39" spans="2:17" x14ac:dyDescent="0.25">
      <c r="B39" s="14">
        <f t="shared" si="13"/>
        <v>19</v>
      </c>
      <c r="C39" s="20">
        <f t="shared" si="12"/>
        <v>5621.3541501775208</v>
      </c>
      <c r="D39" s="21">
        <f t="shared" si="2"/>
        <v>2810.6770750887604</v>
      </c>
      <c r="E39" s="19">
        <f t="shared" si="3"/>
        <v>2810.6770750887604</v>
      </c>
      <c r="F39" s="21">
        <f>+'Tabla de amortización de deuda'!D34</f>
        <v>354.16666666666669</v>
      </c>
      <c r="G39" s="21">
        <f t="shared" si="4"/>
        <v>326.31640513698267</v>
      </c>
      <c r="H39" s="21">
        <f t="shared" si="5"/>
        <v>140.53385375443801</v>
      </c>
      <c r="I39" s="21">
        <f t="shared" si="6"/>
        <v>140.53385375443801</v>
      </c>
      <c r="J39" s="19">
        <f t="shared" si="7"/>
        <v>1849.1262957762349</v>
      </c>
      <c r="K39" s="20">
        <v>0</v>
      </c>
      <c r="L39" s="21">
        <f>+'Tabla de amortización de deuda'!F34</f>
        <v>562.5</v>
      </c>
      <c r="M39" s="19">
        <f t="shared" si="8"/>
        <v>1567.6940032851107</v>
      </c>
      <c r="N39" s="16">
        <f t="shared" si="1"/>
        <v>1.8769265121506118E-2</v>
      </c>
      <c r="O39" s="17">
        <f t="shared" si="9"/>
        <v>1.4237733313744987</v>
      </c>
      <c r="P39" s="17">
        <f t="shared" si="10"/>
        <v>0.70235899069313823</v>
      </c>
      <c r="Q39" s="19">
        <f t="shared" si="11"/>
        <v>1101.0839778630157</v>
      </c>
    </row>
    <row r="40" spans="2:17" x14ac:dyDescent="0.25">
      <c r="B40" s="14">
        <f t="shared" si="13"/>
        <v>20</v>
      </c>
      <c r="C40" s="20">
        <f t="shared" si="12"/>
        <v>5630.6382735834259</v>
      </c>
      <c r="D40" s="21">
        <f t="shared" si="2"/>
        <v>2815.3191367917129</v>
      </c>
      <c r="E40" s="19">
        <f t="shared" si="3"/>
        <v>2815.3191367917129</v>
      </c>
      <c r="F40" s="21">
        <f>+'Tabla de amortización de deuda'!D35</f>
        <v>350.69444444444451</v>
      </c>
      <c r="G40" s="21">
        <f t="shared" si="4"/>
        <v>327.46391680021458</v>
      </c>
      <c r="H40" s="21">
        <f t="shared" si="5"/>
        <v>140.76595683958564</v>
      </c>
      <c r="I40" s="21">
        <f t="shared" si="6"/>
        <v>140.76595683958564</v>
      </c>
      <c r="J40" s="19">
        <f t="shared" si="7"/>
        <v>1855.6288618678825</v>
      </c>
      <c r="K40" s="20">
        <v>0</v>
      </c>
      <c r="L40" s="21">
        <f>+'Tabla de amortización de deuda'!F35</f>
        <v>559.02777777777783</v>
      </c>
      <c r="M40" s="19">
        <f t="shared" si="8"/>
        <v>1578.1329977692758</v>
      </c>
      <c r="N40" s="16">
        <f t="shared" si="1"/>
        <v>1.8769265121506118E-2</v>
      </c>
      <c r="O40" s="17">
        <f t="shared" si="9"/>
        <v>1.4504965105039966</v>
      </c>
      <c r="P40" s="17">
        <f t="shared" si="10"/>
        <v>0.6894191008102013</v>
      </c>
      <c r="Q40" s="19">
        <f t="shared" si="11"/>
        <v>1087.9950322810016</v>
      </c>
    </row>
    <row r="41" spans="2:17" x14ac:dyDescent="0.25">
      <c r="B41" s="14">
        <f t="shared" si="13"/>
        <v>21</v>
      </c>
      <c r="C41" s="20">
        <f t="shared" si="12"/>
        <v>5639.9377304739528</v>
      </c>
      <c r="D41" s="21">
        <f t="shared" si="2"/>
        <v>2819.9688652369764</v>
      </c>
      <c r="E41" s="19">
        <f t="shared" si="3"/>
        <v>2819.9688652369764</v>
      </c>
      <c r="F41" s="21">
        <f>+'Tabla de amortización de deuda'!D36</f>
        <v>347.22222222222223</v>
      </c>
      <c r="G41" s="21">
        <f t="shared" si="4"/>
        <v>328.61246347365847</v>
      </c>
      <c r="H41" s="21">
        <f t="shared" si="5"/>
        <v>140.99844326184882</v>
      </c>
      <c r="I41" s="21">
        <f t="shared" si="6"/>
        <v>140.99844326184882</v>
      </c>
      <c r="J41" s="19">
        <f t="shared" si="7"/>
        <v>1862.137293017398</v>
      </c>
      <c r="K41" s="20">
        <v>0</v>
      </c>
      <c r="L41" s="21">
        <f>+'Tabla de amortización de deuda'!F36</f>
        <v>555.55555555555554</v>
      </c>
      <c r="M41" s="19">
        <f t="shared" si="8"/>
        <v>1588.5786239855397</v>
      </c>
      <c r="N41" s="16">
        <f t="shared" si="1"/>
        <v>1.8769265121506118E-2</v>
      </c>
      <c r="O41" s="17">
        <f t="shared" si="9"/>
        <v>1.4777212640674655</v>
      </c>
      <c r="P41" s="17">
        <f t="shared" si="10"/>
        <v>0.67671760860195951</v>
      </c>
      <c r="Q41" s="19">
        <f t="shared" si="11"/>
        <v>1075.019127499686</v>
      </c>
    </row>
    <row r="42" spans="2:17" x14ac:dyDescent="0.25">
      <c r="B42" s="14">
        <f t="shared" si="13"/>
        <v>22</v>
      </c>
      <c r="C42" s="20">
        <f t="shared" si="12"/>
        <v>5649.2525461735977</v>
      </c>
      <c r="D42" s="21">
        <f t="shared" si="2"/>
        <v>2824.6262730867988</v>
      </c>
      <c r="E42" s="19">
        <f t="shared" si="3"/>
        <v>2824.6262730867988</v>
      </c>
      <c r="F42" s="21">
        <f>+'Tabla de amortización de deuda'!D37</f>
        <v>343.75000000000006</v>
      </c>
      <c r="G42" s="21">
        <f t="shared" si="4"/>
        <v>329.76204686671787</v>
      </c>
      <c r="H42" s="21">
        <f t="shared" si="5"/>
        <v>141.23131365433994</v>
      </c>
      <c r="I42" s="21">
        <f t="shared" si="6"/>
        <v>141.23131365433994</v>
      </c>
      <c r="J42" s="19">
        <f t="shared" si="7"/>
        <v>1868.6515989114009</v>
      </c>
      <c r="K42" s="20">
        <v>0</v>
      </c>
      <c r="L42" s="21">
        <f>+'Tabla de amortización de deuda'!F37</f>
        <v>552.08333333333337</v>
      </c>
      <c r="M42" s="19">
        <f t="shared" si="8"/>
        <v>1599.0308928867476</v>
      </c>
      <c r="N42" s="16">
        <f t="shared" si="1"/>
        <v>1.8769265121506118E-2</v>
      </c>
      <c r="O42" s="17">
        <f t="shared" si="9"/>
        <v>1.5054570062484349</v>
      </c>
      <c r="P42" s="17">
        <f t="shared" si="10"/>
        <v>0.6642501219559751</v>
      </c>
      <c r="Q42" s="19">
        <f t="shared" si="11"/>
        <v>1062.1564656113937</v>
      </c>
    </row>
    <row r="43" spans="2:17" x14ac:dyDescent="0.25">
      <c r="B43" s="14">
        <f t="shared" si="13"/>
        <v>23</v>
      </c>
      <c r="C43" s="20">
        <f t="shared" si="12"/>
        <v>5658.5827460486835</v>
      </c>
      <c r="D43" s="21">
        <f t="shared" si="2"/>
        <v>2829.2913730243417</v>
      </c>
      <c r="E43" s="19">
        <f t="shared" si="3"/>
        <v>2829.2913730243417</v>
      </c>
      <c r="F43" s="21">
        <f>+'Tabla de amortización de deuda'!D38</f>
        <v>340.27777777777789</v>
      </c>
      <c r="G43" s="21">
        <f t="shared" si="4"/>
        <v>330.91266869161944</v>
      </c>
      <c r="H43" s="21">
        <f t="shared" si="5"/>
        <v>141.46456865121709</v>
      </c>
      <c r="I43" s="21">
        <f t="shared" si="6"/>
        <v>141.46456865121709</v>
      </c>
      <c r="J43" s="19">
        <f t="shared" si="7"/>
        <v>1875.1717892525103</v>
      </c>
      <c r="K43" s="20">
        <v>0</v>
      </c>
      <c r="L43" s="21">
        <f>+'Tabla de amortización de deuda'!F38</f>
        <v>548.6111111111112</v>
      </c>
      <c r="M43" s="19">
        <f t="shared" si="8"/>
        <v>1609.4898154438333</v>
      </c>
      <c r="N43" s="16">
        <f t="shared" si="1"/>
        <v>1.8769265121506118E-2</v>
      </c>
      <c r="O43" s="17">
        <f t="shared" si="9"/>
        <v>1.5337133279277411</v>
      </c>
      <c r="P43" s="17">
        <f t="shared" si="10"/>
        <v>0.65201232967776213</v>
      </c>
      <c r="Q43" s="19">
        <f t="shared" si="11"/>
        <v>1049.4072041601651</v>
      </c>
    </row>
    <row r="44" spans="2:17" x14ac:dyDescent="0.25">
      <c r="B44" s="14">
        <f t="shared" si="13"/>
        <v>24</v>
      </c>
      <c r="C44" s="20">
        <f t="shared" si="12"/>
        <v>5667.9283555074262</v>
      </c>
      <c r="D44" s="21">
        <f t="shared" si="2"/>
        <v>2833.9641777537131</v>
      </c>
      <c r="E44" s="19">
        <f t="shared" si="3"/>
        <v>2833.9641777537131</v>
      </c>
      <c r="F44" s="21">
        <f>+'Tabla de amortización de deuda'!D39</f>
        <v>336.80555555555566</v>
      </c>
      <c r="G44" s="21">
        <f t="shared" si="4"/>
        <v>332.06433066341788</v>
      </c>
      <c r="H44" s="21">
        <f t="shared" si="5"/>
        <v>141.69820888768567</v>
      </c>
      <c r="I44" s="21">
        <f t="shared" si="6"/>
        <v>141.69820888768567</v>
      </c>
      <c r="J44" s="19">
        <f t="shared" si="7"/>
        <v>1881.6978737593681</v>
      </c>
      <c r="K44" s="20">
        <v>0</v>
      </c>
      <c r="L44" s="21">
        <f>+'Tabla de amortización de deuda'!F39</f>
        <v>545.13888888888903</v>
      </c>
      <c r="M44" s="19">
        <f t="shared" si="8"/>
        <v>1619.9554026458504</v>
      </c>
      <c r="N44" s="16">
        <f t="shared" si="1"/>
        <v>1.8769265121506118E-2</v>
      </c>
      <c r="O44" s="17">
        <f t="shared" si="9"/>
        <v>1.562500000000004</v>
      </c>
      <c r="P44" s="17">
        <f t="shared" si="10"/>
        <v>0.63999999999999835</v>
      </c>
      <c r="Q44" s="19">
        <f t="shared" si="11"/>
        <v>1036.7714576933415</v>
      </c>
    </row>
    <row r="45" spans="2:17" x14ac:dyDescent="0.25">
      <c r="B45" s="14">
        <f t="shared" si="13"/>
        <v>25</v>
      </c>
      <c r="C45" s="20">
        <f t="shared" si="12"/>
        <v>5677.289400000006</v>
      </c>
      <c r="D45" s="21">
        <f t="shared" si="2"/>
        <v>2838.644700000003</v>
      </c>
      <c r="E45" s="19">
        <f t="shared" si="3"/>
        <v>2838.644700000003</v>
      </c>
      <c r="F45" s="21">
        <f>+'Tabla de amortización de deuda'!D40</f>
        <v>333.33333333333343</v>
      </c>
      <c r="G45" s="21">
        <f t="shared" si="4"/>
        <v>333.21703450000035</v>
      </c>
      <c r="H45" s="21">
        <f t="shared" si="5"/>
        <v>141.93223500000016</v>
      </c>
      <c r="I45" s="21">
        <f t="shared" si="6"/>
        <v>141.93223500000016</v>
      </c>
      <c r="J45" s="19">
        <f t="shared" si="7"/>
        <v>1888.2298621666689</v>
      </c>
      <c r="K45" s="20">
        <v>0</v>
      </c>
      <c r="L45" s="21">
        <f>+'Tabla de amortización de deuda'!F40</f>
        <v>541.66666666666674</v>
      </c>
      <c r="M45" s="19">
        <f t="shared" si="8"/>
        <v>1630.4276655000024</v>
      </c>
      <c r="N45" s="16">
        <f t="shared" si="1"/>
        <v>1.8769265121506118E-2</v>
      </c>
      <c r="O45" s="17">
        <f t="shared" si="9"/>
        <v>1.5918269767523574</v>
      </c>
      <c r="P45" s="17">
        <f t="shared" si="10"/>
        <v>0.62820897911919937</v>
      </c>
      <c r="Q45" s="19">
        <f t="shared" si="11"/>
        <v>1024.249299271456</v>
      </c>
    </row>
    <row r="46" spans="2:17" x14ac:dyDescent="0.25">
      <c r="B46" s="14">
        <f t="shared" si="13"/>
        <v>26</v>
      </c>
      <c r="C46" s="20">
        <f t="shared" si="12"/>
        <v>5686.6659050186363</v>
      </c>
      <c r="D46" s="21">
        <f t="shared" si="2"/>
        <v>2843.3329525093181</v>
      </c>
      <c r="E46" s="19">
        <f t="shared" si="3"/>
        <v>2843.3329525093181</v>
      </c>
      <c r="F46" s="21">
        <f>+'Tabla de amortización de deuda'!D41</f>
        <v>329.86111111111114</v>
      </c>
      <c r="G46" s="21">
        <f t="shared" si="4"/>
        <v>334.37078192209123</v>
      </c>
      <c r="H46" s="21">
        <f t="shared" si="5"/>
        <v>142.16664762546591</v>
      </c>
      <c r="I46" s="21">
        <f t="shared" si="6"/>
        <v>142.16664762546591</v>
      </c>
      <c r="J46" s="19">
        <f t="shared" si="7"/>
        <v>1894.767764225184</v>
      </c>
      <c r="K46" s="20">
        <v>0</v>
      </c>
      <c r="L46" s="21">
        <f>+'Tabla de amortización de deuda'!F41</f>
        <v>538.19444444444446</v>
      </c>
      <c r="M46" s="19">
        <f t="shared" si="8"/>
        <v>1640.9066150316717</v>
      </c>
      <c r="N46" s="16">
        <f t="shared" si="1"/>
        <v>1.8769265121506118E-2</v>
      </c>
      <c r="O46" s="17">
        <f t="shared" si="9"/>
        <v>1.6217043993065878</v>
      </c>
      <c r="P46" s="17">
        <f t="shared" si="10"/>
        <v>0.61663518975935583</v>
      </c>
      <c r="Q46" s="19">
        <f t="shared" si="11"/>
        <v>1011.8407619374372</v>
      </c>
    </row>
    <row r="47" spans="2:17" x14ac:dyDescent="0.25">
      <c r="B47" s="14">
        <f t="shared" si="13"/>
        <v>27</v>
      </c>
      <c r="C47" s="20">
        <f t="shared" si="12"/>
        <v>5696.0578960976327</v>
      </c>
      <c r="D47" s="21">
        <f t="shared" si="2"/>
        <v>2848.0289480488163</v>
      </c>
      <c r="E47" s="19">
        <f t="shared" si="3"/>
        <v>2848.0289480488163</v>
      </c>
      <c r="F47" s="21">
        <f>+'Tabla de amortización de deuda'!D42</f>
        <v>326.38888888888886</v>
      </c>
      <c r="G47" s="21">
        <f t="shared" si="4"/>
        <v>335.52557465325691</v>
      </c>
      <c r="H47" s="21">
        <f t="shared" si="5"/>
        <v>142.40144740244082</v>
      </c>
      <c r="I47" s="21">
        <f t="shared" si="6"/>
        <v>142.40144740244082</v>
      </c>
      <c r="J47" s="19">
        <f t="shared" si="7"/>
        <v>1901.311589701789</v>
      </c>
      <c r="K47" s="20">
        <v>0</v>
      </c>
      <c r="L47" s="21">
        <f>+'Tabla de amortización de deuda'!F42</f>
        <v>534.72222222222217</v>
      </c>
      <c r="M47" s="19">
        <f t="shared" si="8"/>
        <v>1651.3922622844484</v>
      </c>
      <c r="N47" s="16">
        <f t="shared" si="1"/>
        <v>1.8769265121506118E-2</v>
      </c>
      <c r="O47" s="17">
        <f t="shared" si="9"/>
        <v>1.6521425991258865</v>
      </c>
      <c r="P47" s="17">
        <f t="shared" si="10"/>
        <v>0.60527462976203072</v>
      </c>
      <c r="Q47" s="19">
        <f t="shared" si="11"/>
        <v>999.5458401461018</v>
      </c>
    </row>
    <row r="48" spans="2:17" x14ac:dyDescent="0.25">
      <c r="B48" s="14">
        <f t="shared" si="13"/>
        <v>28</v>
      </c>
      <c r="C48" s="20">
        <f t="shared" si="12"/>
        <v>5705.4653988134824</v>
      </c>
      <c r="D48" s="21">
        <f t="shared" si="2"/>
        <v>2852.7326994067412</v>
      </c>
      <c r="E48" s="19">
        <f t="shared" si="3"/>
        <v>2852.7326994067412</v>
      </c>
      <c r="F48" s="21">
        <f>+'Tabla de amortización de deuda'!D43</f>
        <v>322.91666666666669</v>
      </c>
      <c r="G48" s="21">
        <f t="shared" si="4"/>
        <v>336.68141441991003</v>
      </c>
      <c r="H48" s="21">
        <f t="shared" si="5"/>
        <v>142.63663497033707</v>
      </c>
      <c r="I48" s="21">
        <f t="shared" si="6"/>
        <v>142.63663497033707</v>
      </c>
      <c r="J48" s="19">
        <f t="shared" si="7"/>
        <v>1907.8613483794902</v>
      </c>
      <c r="K48" s="20">
        <v>0</v>
      </c>
      <c r="L48" s="21">
        <f>+'Tabla de amortización de deuda'!F43</f>
        <v>531.25</v>
      </c>
      <c r="M48" s="19">
        <f t="shared" si="8"/>
        <v>1661.8846183201645</v>
      </c>
      <c r="N48" s="16">
        <f t="shared" si="1"/>
        <v>1.8769265121506118E-2</v>
      </c>
      <c r="O48" s="17">
        <f t="shared" si="9"/>
        <v>1.6831521015874142</v>
      </c>
      <c r="P48" s="17">
        <f t="shared" si="10"/>
        <v>0.59412337070243393</v>
      </c>
      <c r="Q48" s="19">
        <f t="shared" si="11"/>
        <v>987.36449115490404</v>
      </c>
    </row>
    <row r="49" spans="2:17" x14ac:dyDescent="0.25">
      <c r="B49" s="14">
        <f t="shared" si="13"/>
        <v>29</v>
      </c>
      <c r="C49" s="20">
        <f t="shared" si="12"/>
        <v>5714.8884387849157</v>
      </c>
      <c r="D49" s="21">
        <f t="shared" si="2"/>
        <v>2857.4442193924579</v>
      </c>
      <c r="E49" s="19">
        <f t="shared" si="3"/>
        <v>2857.4442193924579</v>
      </c>
      <c r="F49" s="21">
        <f>+'Tabla de amortización de deuda'!D44</f>
        <v>319.44444444444451</v>
      </c>
      <c r="G49" s="21">
        <f t="shared" si="4"/>
        <v>337.8383029513152</v>
      </c>
      <c r="H49" s="21">
        <f t="shared" si="5"/>
        <v>142.8722109696229</v>
      </c>
      <c r="I49" s="21">
        <f t="shared" si="6"/>
        <v>142.8722109696229</v>
      </c>
      <c r="J49" s="19">
        <f t="shared" si="7"/>
        <v>1914.4170500574523</v>
      </c>
      <c r="K49" s="20">
        <v>0</v>
      </c>
      <c r="L49" s="21">
        <f>+'Tabla de amortización de deuda'!F44</f>
        <v>527.77777777777783</v>
      </c>
      <c r="M49" s="19">
        <f t="shared" si="8"/>
        <v>1672.3836942189205</v>
      </c>
      <c r="N49" s="16">
        <f t="shared" si="1"/>
        <v>1.8769265121506118E-2</v>
      </c>
      <c r="O49" s="17">
        <f t="shared" si="9"/>
        <v>1.7147436296219287</v>
      </c>
      <c r="P49" s="17">
        <f t="shared" si="10"/>
        <v>0.58317755653099157</v>
      </c>
      <c r="Q49" s="19">
        <f t="shared" si="11"/>
        <v>975.29663637686303</v>
      </c>
    </row>
    <row r="50" spans="2:17" x14ac:dyDescent="0.25">
      <c r="B50" s="14">
        <f t="shared" si="13"/>
        <v>30</v>
      </c>
      <c r="C50" s="20">
        <f t="shared" si="12"/>
        <v>5724.3270416729729</v>
      </c>
      <c r="D50" s="21">
        <f t="shared" si="2"/>
        <v>2862.1635208364864</v>
      </c>
      <c r="E50" s="19">
        <f t="shared" si="3"/>
        <v>2862.1635208364864</v>
      </c>
      <c r="F50" s="21">
        <f>+'Tabla de amortización de deuda'!D45</f>
        <v>315.97222222222229</v>
      </c>
      <c r="G50" s="21">
        <f t="shared" si="4"/>
        <v>338.99624197959236</v>
      </c>
      <c r="H50" s="21">
        <f t="shared" si="5"/>
        <v>143.10817604182432</v>
      </c>
      <c r="I50" s="21">
        <f t="shared" si="6"/>
        <v>143.10817604182432</v>
      </c>
      <c r="J50" s="19">
        <f t="shared" si="7"/>
        <v>1920.9787045510232</v>
      </c>
      <c r="K50" s="20">
        <v>0</v>
      </c>
      <c r="L50" s="21">
        <f>+'Tabla de amortización de deuda'!F45</f>
        <v>524.30555555555566</v>
      </c>
      <c r="M50" s="19">
        <f t="shared" si="8"/>
        <v>1682.8895010791161</v>
      </c>
      <c r="N50" s="16">
        <f t="shared" si="1"/>
        <v>1.8769265121506118E-2</v>
      </c>
      <c r="O50" s="17">
        <f t="shared" si="9"/>
        <v>1.7469281074217164</v>
      </c>
      <c r="P50" s="17">
        <f t="shared" si="10"/>
        <v>0.57243340223994432</v>
      </c>
      <c r="Q50" s="19">
        <f t="shared" si="11"/>
        <v>963.34216269660089</v>
      </c>
    </row>
    <row r="51" spans="2:17" x14ac:dyDescent="0.25">
      <c r="B51" s="14">
        <f t="shared" si="13"/>
        <v>31</v>
      </c>
      <c r="C51" s="20">
        <f t="shared" si="12"/>
        <v>5733.7812331810765</v>
      </c>
      <c r="D51" s="21">
        <f t="shared" si="2"/>
        <v>2866.8906165905382</v>
      </c>
      <c r="E51" s="19">
        <f t="shared" si="3"/>
        <v>2866.8906165905382</v>
      </c>
      <c r="F51" s="21">
        <f>+'Tabla de amortización de deuda'!D46</f>
        <v>312.50000000000006</v>
      </c>
      <c r="G51" s="21">
        <f t="shared" si="4"/>
        <v>340.15523323972269</v>
      </c>
      <c r="H51" s="21">
        <f t="shared" si="5"/>
        <v>143.34453082952692</v>
      </c>
      <c r="I51" s="21">
        <f t="shared" si="6"/>
        <v>143.34453082952692</v>
      </c>
      <c r="J51" s="19">
        <f t="shared" si="7"/>
        <v>1927.5463216917617</v>
      </c>
      <c r="K51" s="20">
        <v>0</v>
      </c>
      <c r="L51" s="21">
        <f>+'Tabla de amortización de deuda'!F46</f>
        <v>520.83333333333337</v>
      </c>
      <c r="M51" s="19">
        <f t="shared" si="8"/>
        <v>1693.402050017482</v>
      </c>
      <c r="N51" s="16">
        <f t="shared" si="1"/>
        <v>1.8769265121506118E-2</v>
      </c>
      <c r="O51" s="17">
        <f t="shared" si="9"/>
        <v>1.7797166642181257</v>
      </c>
      <c r="P51" s="17">
        <f t="shared" si="10"/>
        <v>0.56188719255450992</v>
      </c>
      <c r="Q51" s="19">
        <f t="shared" si="11"/>
        <v>951.5009237503748</v>
      </c>
    </row>
    <row r="52" spans="2:17" x14ac:dyDescent="0.25">
      <c r="B52" s="14">
        <f t="shared" si="13"/>
        <v>32</v>
      </c>
      <c r="C52" s="20">
        <f t="shared" si="12"/>
        <v>5743.2510390550997</v>
      </c>
      <c r="D52" s="21">
        <f t="shared" si="2"/>
        <v>2871.6255195275498</v>
      </c>
      <c r="E52" s="19">
        <f t="shared" si="3"/>
        <v>2871.6255195275498</v>
      </c>
      <c r="F52" s="21">
        <f>+'Tabla de amortización de deuda'!D47</f>
        <v>309.02777777777789</v>
      </c>
      <c r="G52" s="21">
        <f t="shared" si="4"/>
        <v>341.31527846955254</v>
      </c>
      <c r="H52" s="21">
        <f t="shared" si="5"/>
        <v>143.5812759763775</v>
      </c>
      <c r="I52" s="21">
        <f t="shared" si="6"/>
        <v>143.5812759763775</v>
      </c>
      <c r="J52" s="19">
        <f t="shared" si="7"/>
        <v>1934.1199113274645</v>
      </c>
      <c r="K52" s="20">
        <v>0</v>
      </c>
      <c r="L52" s="21">
        <f>+'Tabla de amortización de deuda'!F47</f>
        <v>517.3611111111112</v>
      </c>
      <c r="M52" s="19">
        <f t="shared" si="8"/>
        <v>1703.9213521691081</v>
      </c>
      <c r="N52" s="16">
        <f t="shared" si="1"/>
        <v>1.8769265121506118E-2</v>
      </c>
      <c r="O52" s="17">
        <f t="shared" si="9"/>
        <v>1.813120638129998</v>
      </c>
      <c r="P52" s="17">
        <f t="shared" si="10"/>
        <v>0.55153528064816038</v>
      </c>
      <c r="Q52" s="19">
        <f t="shared" si="11"/>
        <v>939.77274117098193</v>
      </c>
    </row>
    <row r="53" spans="2:17" x14ac:dyDescent="0.25">
      <c r="B53" s="14">
        <f t="shared" si="13"/>
        <v>33</v>
      </c>
      <c r="C53" s="20">
        <f t="shared" si="12"/>
        <v>5752.7364850834374</v>
      </c>
      <c r="D53" s="21">
        <f t="shared" si="2"/>
        <v>2876.3682425417187</v>
      </c>
      <c r="E53" s="19">
        <f t="shared" si="3"/>
        <v>2876.3682425417187</v>
      </c>
      <c r="F53" s="21">
        <f>+'Tabla de amortización de deuda'!D48</f>
        <v>305.55555555555566</v>
      </c>
      <c r="G53" s="21">
        <f t="shared" si="4"/>
        <v>342.47637940979865</v>
      </c>
      <c r="H53" s="21">
        <f t="shared" si="5"/>
        <v>143.81841212708594</v>
      </c>
      <c r="I53" s="21">
        <f t="shared" si="6"/>
        <v>143.81841212708594</v>
      </c>
      <c r="J53" s="19">
        <f t="shared" si="7"/>
        <v>1940.6994833221925</v>
      </c>
      <c r="K53" s="20">
        <v>0</v>
      </c>
      <c r="L53" s="21">
        <f>+'Tabla de amortización de deuda'!F48</f>
        <v>513.88888888888903</v>
      </c>
      <c r="M53" s="19">
        <f t="shared" si="8"/>
        <v>1714.4474186874754</v>
      </c>
      <c r="N53" s="16">
        <f t="shared" si="1"/>
        <v>1.8769265121506118E-2</v>
      </c>
      <c r="O53" s="17">
        <f t="shared" si="9"/>
        <v>1.8471515800843343</v>
      </c>
      <c r="P53" s="17">
        <f t="shared" si="10"/>
        <v>0.54137408688156685</v>
      </c>
      <c r="Q53" s="19">
        <f t="shared" si="11"/>
        <v>928.15740579839132</v>
      </c>
    </row>
    <row r="54" spans="2:17" x14ac:dyDescent="0.25">
      <c r="B54" s="14">
        <f t="shared" si="13"/>
        <v>34</v>
      </c>
      <c r="C54" s="20">
        <f t="shared" si="12"/>
        <v>5762.2375970970752</v>
      </c>
      <c r="D54" s="21">
        <f t="shared" si="2"/>
        <v>2881.1187985485376</v>
      </c>
      <c r="E54" s="19">
        <f t="shared" si="3"/>
        <v>2881.1187985485376</v>
      </c>
      <c r="F54" s="21">
        <f>+'Tabla de amortización de deuda'!D49</f>
        <v>302.08333333333343</v>
      </c>
      <c r="G54" s="21">
        <f t="shared" si="4"/>
        <v>343.63853780405248</v>
      </c>
      <c r="H54" s="21">
        <f t="shared" si="5"/>
        <v>144.05593992742689</v>
      </c>
      <c r="I54" s="21">
        <f t="shared" si="6"/>
        <v>144.05593992742689</v>
      </c>
      <c r="J54" s="19">
        <f t="shared" si="7"/>
        <v>1947.285047556298</v>
      </c>
      <c r="K54" s="20">
        <v>0</v>
      </c>
      <c r="L54" s="21">
        <f>+'Tabla de amortización de deuda'!F49</f>
        <v>510.41666666666674</v>
      </c>
      <c r="M54" s="19">
        <f t="shared" si="8"/>
        <v>1724.9802607444851</v>
      </c>
      <c r="N54" s="16">
        <f t="shared" si="1"/>
        <v>1.8769265121506118E-2</v>
      </c>
      <c r="O54" s="17">
        <f t="shared" si="9"/>
        <v>1.8818212578105462</v>
      </c>
      <c r="P54" s="17">
        <f t="shared" si="10"/>
        <v>0.53140009756477935</v>
      </c>
      <c r="Q54" s="19">
        <f t="shared" si="11"/>
        <v>916.65467885693795</v>
      </c>
    </row>
    <row r="55" spans="2:17" x14ac:dyDescent="0.25">
      <c r="B55" s="14">
        <f t="shared" si="13"/>
        <v>35</v>
      </c>
      <c r="C55" s="20">
        <f t="shared" si="12"/>
        <v>5771.7544009696621</v>
      </c>
      <c r="D55" s="21">
        <f t="shared" si="2"/>
        <v>2885.8772004848311</v>
      </c>
      <c r="E55" s="19">
        <f t="shared" si="3"/>
        <v>2885.8772004848311</v>
      </c>
      <c r="F55" s="21">
        <f>+'Tabla de amortización de deuda'!D50</f>
        <v>298.61111111111114</v>
      </c>
      <c r="G55" s="21">
        <f t="shared" si="4"/>
        <v>344.80175539878553</v>
      </c>
      <c r="H55" s="21">
        <f t="shared" si="5"/>
        <v>144.29386002424155</v>
      </c>
      <c r="I55" s="21">
        <f t="shared" si="6"/>
        <v>144.29386002424155</v>
      </c>
      <c r="J55" s="19">
        <f t="shared" si="7"/>
        <v>1953.8766139264512</v>
      </c>
      <c r="K55" s="20">
        <v>0</v>
      </c>
      <c r="L55" s="21">
        <f>+'Tabla de amortización de deuda'!F50</f>
        <v>506.94444444444446</v>
      </c>
      <c r="M55" s="19">
        <f t="shared" si="8"/>
        <v>1735.5198895304902</v>
      </c>
      <c r="N55" s="16">
        <f t="shared" si="1"/>
        <v>1.8769265121506118E-2</v>
      </c>
      <c r="O55" s="17">
        <f t="shared" si="9"/>
        <v>1.9171416599096787</v>
      </c>
      <c r="P55" s="17">
        <f t="shared" si="10"/>
        <v>0.52160986374220908</v>
      </c>
      <c r="Q55" s="19">
        <f t="shared" si="11"/>
        <v>905.26429309989271</v>
      </c>
    </row>
    <row r="56" spans="2:17" x14ac:dyDescent="0.25">
      <c r="B56" s="14">
        <f t="shared" si="13"/>
        <v>36</v>
      </c>
      <c r="C56" s="20">
        <f t="shared" si="12"/>
        <v>5781.286922617579</v>
      </c>
      <c r="D56" s="21">
        <f t="shared" si="2"/>
        <v>2890.6434613087895</v>
      </c>
      <c r="E56" s="19">
        <f t="shared" si="3"/>
        <v>2890.6434613087895</v>
      </c>
      <c r="F56" s="21">
        <f>+'Tabla de amortización de deuda'!D51</f>
        <v>295.13888888888886</v>
      </c>
      <c r="G56" s="21">
        <f t="shared" si="4"/>
        <v>345.96603394335324</v>
      </c>
      <c r="H56" s="21">
        <f t="shared" si="5"/>
        <v>144.53217306543948</v>
      </c>
      <c r="I56" s="21">
        <f t="shared" si="6"/>
        <v>144.53217306543948</v>
      </c>
      <c r="J56" s="19">
        <f t="shared" si="7"/>
        <v>1960.4741923456686</v>
      </c>
      <c r="K56" s="20">
        <v>0</v>
      </c>
      <c r="L56" s="21">
        <f>+'Tabla de amortización de deuda'!F51</f>
        <v>503.47222222222217</v>
      </c>
      <c r="M56" s="19">
        <f t="shared" si="8"/>
        <v>1746.0663162543256</v>
      </c>
      <c r="N56" s="16">
        <f t="shared" si="1"/>
        <v>1.8769265121506118E-2</v>
      </c>
      <c r="O56" s="17">
        <f t="shared" si="9"/>
        <v>1.9531250000000075</v>
      </c>
      <c r="P56" s="17">
        <f t="shared" si="10"/>
        <v>0.51199999999999801</v>
      </c>
      <c r="Q56" s="19">
        <f t="shared" si="11"/>
        <v>893.98595392221125</v>
      </c>
    </row>
    <row r="57" spans="2:17" x14ac:dyDescent="0.25">
      <c r="B57" s="14">
        <f t="shared" si="13"/>
        <v>37</v>
      </c>
      <c r="C57" s="20">
        <f t="shared" si="12"/>
        <v>5790.83518800001</v>
      </c>
      <c r="D57" s="21">
        <f t="shared" si="2"/>
        <v>2895.417594000005</v>
      </c>
      <c r="E57" s="19">
        <f t="shared" si="3"/>
        <v>2895.417594000005</v>
      </c>
      <c r="F57" s="21">
        <f>+'Tabla de amortización de deuda'!D52</f>
        <v>291.66666666666669</v>
      </c>
      <c r="G57" s="21">
        <f t="shared" si="4"/>
        <v>347.13137519000071</v>
      </c>
      <c r="H57" s="21">
        <f t="shared" si="5"/>
        <v>144.77087970000025</v>
      </c>
      <c r="I57" s="21">
        <f t="shared" si="6"/>
        <v>144.77087970000025</v>
      </c>
      <c r="J57" s="19">
        <f t="shared" si="7"/>
        <v>1967.0777927433371</v>
      </c>
      <c r="K57" s="20">
        <v>0</v>
      </c>
      <c r="L57" s="21">
        <f>+'Tabla de amortización de deuda'!F52</f>
        <v>500</v>
      </c>
      <c r="M57" s="19">
        <f t="shared" si="8"/>
        <v>1756.6195521433374</v>
      </c>
      <c r="N57" s="16">
        <f t="shared" si="1"/>
        <v>1.8769265121506118E-2</v>
      </c>
      <c r="O57" s="17">
        <f t="shared" si="9"/>
        <v>1.9897837209404494</v>
      </c>
      <c r="P57" s="17">
        <f t="shared" si="10"/>
        <v>0.50256718329535888</v>
      </c>
      <c r="Q57" s="19">
        <f t="shared" si="11"/>
        <v>882.81934044223181</v>
      </c>
    </row>
    <row r="58" spans="2:17" x14ac:dyDescent="0.25">
      <c r="B58" s="14">
        <f t="shared" si="13"/>
        <v>38</v>
      </c>
      <c r="C58" s="20">
        <f t="shared" si="12"/>
        <v>5800.3992231190123</v>
      </c>
      <c r="D58" s="21">
        <f t="shared" si="2"/>
        <v>2900.1996115595061</v>
      </c>
      <c r="E58" s="19">
        <f t="shared" si="3"/>
        <v>2900.1996115595061</v>
      </c>
      <c r="F58" s="21">
        <f>+'Tabla de amortización de deuda'!D53</f>
        <v>288.19444444444451</v>
      </c>
      <c r="G58" s="21">
        <f t="shared" si="4"/>
        <v>348.29778089386662</v>
      </c>
      <c r="H58" s="21">
        <f t="shared" si="5"/>
        <v>145.00998057797531</v>
      </c>
      <c r="I58" s="21">
        <f t="shared" si="6"/>
        <v>145.00998057797531</v>
      </c>
      <c r="J58" s="19">
        <f t="shared" si="7"/>
        <v>1973.6874250652445</v>
      </c>
      <c r="K58" s="20">
        <v>0</v>
      </c>
      <c r="L58" s="21">
        <f>+'Tabla de amortización de deuda'!F53</f>
        <v>496.52777777777783</v>
      </c>
      <c r="M58" s="19">
        <f t="shared" si="8"/>
        <v>1767.1796084434172</v>
      </c>
      <c r="N58" s="16">
        <f t="shared" si="1"/>
        <v>1.8769265121506118E-2</v>
      </c>
      <c r="O58" s="17">
        <f t="shared" si="9"/>
        <v>2.0271304991332375</v>
      </c>
      <c r="P58" s="17">
        <f t="shared" si="10"/>
        <v>0.49330815180748405</v>
      </c>
      <c r="Q58" s="19">
        <f t="shared" si="11"/>
        <v>871.76410655309553</v>
      </c>
    </row>
    <row r="59" spans="2:17" x14ac:dyDescent="0.25">
      <c r="B59" s="14">
        <f t="shared" si="13"/>
        <v>39</v>
      </c>
      <c r="C59" s="20">
        <f t="shared" si="12"/>
        <v>5809.9790540195881</v>
      </c>
      <c r="D59" s="21">
        <f t="shared" si="2"/>
        <v>2904.9895270097941</v>
      </c>
      <c r="E59" s="19">
        <f t="shared" si="3"/>
        <v>2904.9895270097941</v>
      </c>
      <c r="F59" s="21">
        <f>+'Tabla de amortización de deuda'!D54</f>
        <v>284.72222222222229</v>
      </c>
      <c r="G59" s="21">
        <f t="shared" si="4"/>
        <v>349.46525281298887</v>
      </c>
      <c r="H59" s="21">
        <f t="shared" si="5"/>
        <v>145.24947635048972</v>
      </c>
      <c r="I59" s="21">
        <f t="shared" si="6"/>
        <v>145.24947635048972</v>
      </c>
      <c r="J59" s="19">
        <f t="shared" si="7"/>
        <v>1980.3030992736035</v>
      </c>
      <c r="K59" s="20">
        <v>0</v>
      </c>
      <c r="L59" s="21">
        <f>+'Tabla de amortización de deuda'!F54</f>
        <v>493.05555555555566</v>
      </c>
      <c r="M59" s="19">
        <f t="shared" si="8"/>
        <v>1777.7464964190272</v>
      </c>
      <c r="N59" s="16">
        <f t="shared" si="1"/>
        <v>1.8769265121506118E-2</v>
      </c>
      <c r="O59" s="17">
        <f t="shared" si="9"/>
        <v>2.0651782489073609</v>
      </c>
      <c r="P59" s="17">
        <f t="shared" si="10"/>
        <v>0.48421970380962387</v>
      </c>
      <c r="Q59" s="19">
        <f t="shared" si="11"/>
        <v>860.81988194461792</v>
      </c>
    </row>
    <row r="60" spans="2:17" x14ac:dyDescent="0.25">
      <c r="B60" s="14">
        <f t="shared" si="13"/>
        <v>40</v>
      </c>
      <c r="C60" s="20">
        <f t="shared" si="12"/>
        <v>5819.5747067897546</v>
      </c>
      <c r="D60" s="21">
        <f t="shared" si="2"/>
        <v>2909.7873533948773</v>
      </c>
      <c r="E60" s="19">
        <f t="shared" si="3"/>
        <v>2909.7873533948773</v>
      </c>
      <c r="F60" s="21">
        <f>+'Tabla de amortización de deuda'!D55</f>
        <v>281.25000000000006</v>
      </c>
      <c r="G60" s="21">
        <f t="shared" si="4"/>
        <v>350.63379270830842</v>
      </c>
      <c r="H60" s="21">
        <f t="shared" si="5"/>
        <v>145.48936766974387</v>
      </c>
      <c r="I60" s="21">
        <f t="shared" si="6"/>
        <v>145.48936766974387</v>
      </c>
      <c r="J60" s="19">
        <f t="shared" si="7"/>
        <v>1986.9248253470812</v>
      </c>
      <c r="K60" s="20">
        <v>0</v>
      </c>
      <c r="L60" s="21">
        <f>+'Tabla de amortización de deuda'!F55</f>
        <v>489.58333333333337</v>
      </c>
      <c r="M60" s="19">
        <f t="shared" si="8"/>
        <v>1788.3202273532356</v>
      </c>
      <c r="N60" s="16">
        <f t="shared" si="1"/>
        <v>1.8769265121506118E-2</v>
      </c>
      <c r="O60" s="17">
        <f t="shared" si="9"/>
        <v>2.1039401269842704</v>
      </c>
      <c r="P60" s="17">
        <f t="shared" si="10"/>
        <v>0.47529869656194657</v>
      </c>
      <c r="Q60" s="19">
        <f t="shared" si="11"/>
        <v>849.98627309635685</v>
      </c>
    </row>
    <row r="61" spans="2:17" x14ac:dyDescent="0.25">
      <c r="B61" s="14">
        <f t="shared" si="13"/>
        <v>41</v>
      </c>
      <c r="C61" s="20">
        <f t="shared" si="12"/>
        <v>5829.1862075606168</v>
      </c>
      <c r="D61" s="21">
        <f t="shared" si="2"/>
        <v>2914.5931037803084</v>
      </c>
      <c r="E61" s="19">
        <f t="shared" si="3"/>
        <v>2914.5931037803084</v>
      </c>
      <c r="F61" s="21">
        <f>+'Tabla de amortización de deuda'!D56</f>
        <v>277.77777777777789</v>
      </c>
      <c r="G61" s="21">
        <f t="shared" si="4"/>
        <v>351.80340234367497</v>
      </c>
      <c r="H61" s="21">
        <f t="shared" si="5"/>
        <v>145.72965518901543</v>
      </c>
      <c r="I61" s="21">
        <f t="shared" si="6"/>
        <v>145.72965518901543</v>
      </c>
      <c r="J61" s="19">
        <f t="shared" si="7"/>
        <v>1993.5526132808247</v>
      </c>
      <c r="K61" s="20">
        <v>0</v>
      </c>
      <c r="L61" s="21">
        <f>+'Tabla de amortización de deuda'!F56</f>
        <v>486.1111111111112</v>
      </c>
      <c r="M61" s="19">
        <f t="shared" si="8"/>
        <v>1798.9008125477444</v>
      </c>
      <c r="N61" s="16">
        <f t="shared" si="1"/>
        <v>1.8769265121506118E-2</v>
      </c>
      <c r="O61" s="17">
        <f t="shared" si="9"/>
        <v>2.1434295370274135</v>
      </c>
      <c r="P61" s="17">
        <f t="shared" si="10"/>
        <v>0.4665420452247927</v>
      </c>
      <c r="Q61" s="19">
        <f t="shared" si="11"/>
        <v>839.26286424256614</v>
      </c>
    </row>
    <row r="62" spans="2:17" x14ac:dyDescent="0.25">
      <c r="B62" s="14">
        <f t="shared" si="13"/>
        <v>42</v>
      </c>
      <c r="C62" s="20">
        <f t="shared" si="12"/>
        <v>5838.8135825064355</v>
      </c>
      <c r="D62" s="21">
        <f t="shared" si="2"/>
        <v>2919.4067912532178</v>
      </c>
      <c r="E62" s="19">
        <f t="shared" si="3"/>
        <v>2919.4067912532178</v>
      </c>
      <c r="F62" s="21">
        <f>+'Tabla de amortización de deuda'!D57</f>
        <v>274.30555555555566</v>
      </c>
      <c r="G62" s="21">
        <f t="shared" si="4"/>
        <v>352.97408348585111</v>
      </c>
      <c r="H62" s="21">
        <f t="shared" si="5"/>
        <v>145.97033956266088</v>
      </c>
      <c r="I62" s="21">
        <f t="shared" si="6"/>
        <v>145.97033956266088</v>
      </c>
      <c r="J62" s="19">
        <f t="shared" si="7"/>
        <v>2000.1864730864891</v>
      </c>
      <c r="K62" s="20">
        <v>0</v>
      </c>
      <c r="L62" s="21">
        <f>+'Tabla de amortización de deuda'!F57</f>
        <v>482.63888888888903</v>
      </c>
      <c r="M62" s="19">
        <f t="shared" si="8"/>
        <v>1809.4882633229217</v>
      </c>
      <c r="N62" s="16">
        <f t="shared" si="1"/>
        <v>1.8769265121506118E-2</v>
      </c>
      <c r="O62" s="17">
        <f t="shared" si="9"/>
        <v>2.1836601342771482</v>
      </c>
      <c r="P62" s="17">
        <f t="shared" si="10"/>
        <v>0.45794672179195489</v>
      </c>
      <c r="Q62" s="19">
        <f t="shared" si="11"/>
        <v>828.6492183097497</v>
      </c>
    </row>
    <row r="63" spans="2:17" x14ac:dyDescent="0.25">
      <c r="B63" s="14">
        <f t="shared" si="13"/>
        <v>43</v>
      </c>
      <c r="C63" s="20">
        <f t="shared" si="12"/>
        <v>5848.4568578447006</v>
      </c>
      <c r="D63" s="21">
        <f t="shared" si="2"/>
        <v>2924.2284289223503</v>
      </c>
      <c r="E63" s="19">
        <f t="shared" si="3"/>
        <v>2924.2284289223503</v>
      </c>
      <c r="F63" s="21">
        <f>+'Tabla de amortización de deuda'!D58</f>
        <v>270.83333333333343</v>
      </c>
      <c r="G63" s="21">
        <f t="shared" si="4"/>
        <v>354.14583790451724</v>
      </c>
      <c r="H63" s="21">
        <f t="shared" si="5"/>
        <v>146.21142144611753</v>
      </c>
      <c r="I63" s="21">
        <f t="shared" si="6"/>
        <v>146.21142144611753</v>
      </c>
      <c r="J63" s="19">
        <f t="shared" si="7"/>
        <v>2006.8264147922646</v>
      </c>
      <c r="K63" s="20">
        <v>0</v>
      </c>
      <c r="L63" s="21">
        <f>+'Tabla de amortización de deuda'!F58</f>
        <v>479.16666666666674</v>
      </c>
      <c r="M63" s="19">
        <f t="shared" si="8"/>
        <v>1820.082591017833</v>
      </c>
      <c r="N63" s="16">
        <f t="shared" si="1"/>
        <v>1.8769265121506118E-2</v>
      </c>
      <c r="O63" s="17">
        <f t="shared" si="9"/>
        <v>2.2246458302726602</v>
      </c>
      <c r="P63" s="17">
        <f t="shared" si="10"/>
        <v>0.44950975404360727</v>
      </c>
      <c r="Q63" s="19">
        <f t="shared" si="11"/>
        <v>818.14487782747756</v>
      </c>
    </row>
    <row r="64" spans="2:17" x14ac:dyDescent="0.25">
      <c r="B64" s="14">
        <f t="shared" si="13"/>
        <v>44</v>
      </c>
      <c r="C64" s="20">
        <f t="shared" si="12"/>
        <v>5858.1160598362039</v>
      </c>
      <c r="D64" s="21">
        <f t="shared" si="2"/>
        <v>2929.058029918102</v>
      </c>
      <c r="E64" s="19">
        <f t="shared" si="3"/>
        <v>2929.058029918102</v>
      </c>
      <c r="F64" s="21">
        <f>+'Tabla de amortización de deuda'!D59</f>
        <v>267.36111111111126</v>
      </c>
      <c r="G64" s="21">
        <f t="shared" si="4"/>
        <v>355.31866737227699</v>
      </c>
      <c r="H64" s="21">
        <f t="shared" si="5"/>
        <v>146.45290149590511</v>
      </c>
      <c r="I64" s="21">
        <f t="shared" si="6"/>
        <v>146.45290149590511</v>
      </c>
      <c r="J64" s="19">
        <f t="shared" si="7"/>
        <v>2013.4724484429037</v>
      </c>
      <c r="K64" s="20">
        <v>0</v>
      </c>
      <c r="L64" s="21">
        <f>+'Tabla de amortización de deuda'!F59</f>
        <v>475.69444444444457</v>
      </c>
      <c r="M64" s="19">
        <f t="shared" si="8"/>
        <v>1830.6838069902694</v>
      </c>
      <c r="N64" s="16">
        <f t="shared" si="1"/>
        <v>1.8769265121506118E-2</v>
      </c>
      <c r="O64" s="17">
        <f t="shared" si="9"/>
        <v>2.2664007976625005</v>
      </c>
      <c r="P64" s="17">
        <f t="shared" si="10"/>
        <v>0.44122822451852767</v>
      </c>
      <c r="Q64" s="19">
        <f t="shared" si="11"/>
        <v>807.74936581313557</v>
      </c>
    </row>
    <row r="65" spans="2:17" x14ac:dyDescent="0.25">
      <c r="B65" s="14">
        <f t="shared" si="13"/>
        <v>45</v>
      </c>
      <c r="C65" s="20">
        <f t="shared" si="12"/>
        <v>5867.7912147851084</v>
      </c>
      <c r="D65" s="21">
        <f t="shared" si="2"/>
        <v>2933.8956073925542</v>
      </c>
      <c r="E65" s="19">
        <f t="shared" si="3"/>
        <v>2933.8956073925542</v>
      </c>
      <c r="F65" s="21">
        <f>+'Tabla de amortización de deuda'!D60</f>
        <v>263.88888888888897</v>
      </c>
      <c r="G65" s="21">
        <f t="shared" si="4"/>
        <v>356.49257366466151</v>
      </c>
      <c r="H65" s="21">
        <f t="shared" si="5"/>
        <v>146.69478036962772</v>
      </c>
      <c r="I65" s="21">
        <f t="shared" si="6"/>
        <v>146.69478036962772</v>
      </c>
      <c r="J65" s="19">
        <f t="shared" si="7"/>
        <v>2020.1245840997483</v>
      </c>
      <c r="K65" s="20">
        <v>0</v>
      </c>
      <c r="L65" s="21">
        <f>+'Tabla de amortización de deuda'!F60</f>
        <v>472.22222222222229</v>
      </c>
      <c r="M65" s="19">
        <f t="shared" si="8"/>
        <v>1841.2919226167814</v>
      </c>
      <c r="N65" s="16">
        <f t="shared" si="1"/>
        <v>1.8769265121506118E-2</v>
      </c>
      <c r="O65" s="17">
        <f t="shared" si="9"/>
        <v>2.3089394751054209</v>
      </c>
      <c r="P65" s="17">
        <f t="shared" si="10"/>
        <v>0.43309926950525296</v>
      </c>
      <c r="Q65" s="19">
        <f t="shared" si="11"/>
        <v>797.4621866312508</v>
      </c>
    </row>
    <row r="66" spans="2:17" x14ac:dyDescent="0.25">
      <c r="B66" s="14">
        <f t="shared" si="13"/>
        <v>46</v>
      </c>
      <c r="C66" s="20">
        <f t="shared" si="12"/>
        <v>5877.482349039019</v>
      </c>
      <c r="D66" s="21">
        <f t="shared" si="2"/>
        <v>2938.7411745195095</v>
      </c>
      <c r="E66" s="19">
        <f t="shared" si="3"/>
        <v>2938.7411745195095</v>
      </c>
      <c r="F66" s="21">
        <f>+'Tabla de amortización de deuda'!D61</f>
        <v>260.4166666666668</v>
      </c>
      <c r="G66" s="21">
        <f t="shared" si="4"/>
        <v>357.66755856013373</v>
      </c>
      <c r="H66" s="21">
        <f t="shared" si="5"/>
        <v>146.93705872597548</v>
      </c>
      <c r="I66" s="21">
        <f t="shared" si="6"/>
        <v>146.93705872597548</v>
      </c>
      <c r="J66" s="19">
        <f t="shared" si="7"/>
        <v>2026.782831840758</v>
      </c>
      <c r="K66" s="20">
        <v>0</v>
      </c>
      <c r="L66" s="21">
        <f>+'Tabla de amortización de deuda'!F61</f>
        <v>468.75000000000011</v>
      </c>
      <c r="M66" s="19">
        <f t="shared" si="8"/>
        <v>1851.9069492927092</v>
      </c>
      <c r="N66" s="16">
        <f t="shared" si="1"/>
        <v>1.8769265121506118E-2</v>
      </c>
      <c r="O66" s="17">
        <f t="shared" si="9"/>
        <v>2.352276572263186</v>
      </c>
      <c r="P66" s="17">
        <f t="shared" si="10"/>
        <v>0.42512007805182289</v>
      </c>
      <c r="Q66" s="19">
        <f t="shared" si="11"/>
        <v>787.28282682802978</v>
      </c>
    </row>
    <row r="67" spans="2:17" x14ac:dyDescent="0.25">
      <c r="B67" s="14">
        <f t="shared" si="13"/>
        <v>47</v>
      </c>
      <c r="C67" s="20">
        <f t="shared" si="12"/>
        <v>5887.1894889890582</v>
      </c>
      <c r="D67" s="21">
        <f t="shared" si="2"/>
        <v>2943.5947444945291</v>
      </c>
      <c r="E67" s="19">
        <f t="shared" si="3"/>
        <v>2943.5947444945291</v>
      </c>
      <c r="F67" s="21">
        <f>+'Tabla de amortización de deuda'!D62</f>
        <v>256.94444444444451</v>
      </c>
      <c r="G67" s="21">
        <f t="shared" si="4"/>
        <v>358.84362384009472</v>
      </c>
      <c r="H67" s="21">
        <f t="shared" si="5"/>
        <v>147.17973722472647</v>
      </c>
      <c r="I67" s="21">
        <f t="shared" si="6"/>
        <v>147.17973722472647</v>
      </c>
      <c r="J67" s="19">
        <f t="shared" si="7"/>
        <v>2033.4472017605369</v>
      </c>
      <c r="K67" s="20">
        <v>0</v>
      </c>
      <c r="L67" s="21">
        <f>+'Tabla de amortización de deuda'!F62</f>
        <v>465.27777777777783</v>
      </c>
      <c r="M67" s="19">
        <f t="shared" si="8"/>
        <v>1862.5288984322119</v>
      </c>
      <c r="N67" s="16">
        <f t="shared" si="1"/>
        <v>1.8769265121506118E-2</v>
      </c>
      <c r="O67" s="17">
        <f t="shared" si="9"/>
        <v>2.3964270748871015</v>
      </c>
      <c r="P67" s="17">
        <f t="shared" si="10"/>
        <v>0.41728789099376667</v>
      </c>
      <c r="Q67" s="19">
        <f t="shared" si="11"/>
        <v>777.21075594172112</v>
      </c>
    </row>
    <row r="68" spans="2:17" x14ac:dyDescent="0.25">
      <c r="B68" s="14">
        <f t="shared" si="13"/>
        <v>48</v>
      </c>
      <c r="C68" s="20">
        <f t="shared" si="12"/>
        <v>5896.9126610699341</v>
      </c>
      <c r="D68" s="21">
        <f t="shared" si="2"/>
        <v>2948.456330534967</v>
      </c>
      <c r="E68" s="19">
        <f t="shared" si="3"/>
        <v>2948.456330534967</v>
      </c>
      <c r="F68" s="21">
        <f>+'Tabla de amortización de deuda'!D63</f>
        <v>253.47222222222231</v>
      </c>
      <c r="G68" s="21">
        <f t="shared" si="4"/>
        <v>360.02077128888726</v>
      </c>
      <c r="H68" s="21">
        <f t="shared" si="5"/>
        <v>147.42281652674836</v>
      </c>
      <c r="I68" s="21">
        <f t="shared" si="6"/>
        <v>147.42281652674836</v>
      </c>
      <c r="J68" s="19">
        <f t="shared" si="7"/>
        <v>2040.1177039703607</v>
      </c>
      <c r="K68" s="20">
        <v>0</v>
      </c>
      <c r="L68" s="21">
        <f>+'Tabla de amortización de deuda'!F63</f>
        <v>461.80555555555566</v>
      </c>
      <c r="M68" s="19">
        <f t="shared" si="8"/>
        <v>1873.1577814683019</v>
      </c>
      <c r="N68" s="16">
        <f t="shared" si="1"/>
        <v>1.8769265121506118E-2</v>
      </c>
      <c r="O68" s="17">
        <f t="shared" si="9"/>
        <v>2.4414062500000129</v>
      </c>
      <c r="P68" s="17">
        <f t="shared" si="10"/>
        <v>0.40959999999999785</v>
      </c>
      <c r="Q68" s="19">
        <f t="shared" si="11"/>
        <v>767.24542728941242</v>
      </c>
    </row>
    <row r="69" spans="2:17" x14ac:dyDescent="0.25">
      <c r="B69" s="14">
        <f t="shared" si="13"/>
        <v>49</v>
      </c>
      <c r="C69" s="20">
        <f t="shared" si="12"/>
        <v>5906.6518917600142</v>
      </c>
      <c r="D69" s="21">
        <f t="shared" si="2"/>
        <v>2953.3259458800071</v>
      </c>
      <c r="E69" s="19">
        <f t="shared" si="3"/>
        <v>2953.3259458800071</v>
      </c>
      <c r="F69" s="21">
        <f>+'Tabla de amortización de deuda'!D64</f>
        <v>250.00000000000014</v>
      </c>
      <c r="G69" s="21">
        <f t="shared" si="4"/>
        <v>361.19900269380099</v>
      </c>
      <c r="H69" s="21">
        <f t="shared" si="5"/>
        <v>147.66629729400037</v>
      </c>
      <c r="I69" s="21">
        <f t="shared" si="6"/>
        <v>147.66629729400037</v>
      </c>
      <c r="J69" s="19">
        <f t="shared" si="7"/>
        <v>2046.794348598205</v>
      </c>
      <c r="K69" s="20">
        <v>0</v>
      </c>
      <c r="L69" s="21">
        <f>+'Tabla de amortización de deuda'!F64</f>
        <v>458.33333333333348</v>
      </c>
      <c r="M69" s="19">
        <f t="shared" si="8"/>
        <v>1883.7936098528721</v>
      </c>
      <c r="N69" s="16">
        <f t="shared" si="1"/>
        <v>1.8769265121506118E-2</v>
      </c>
      <c r="O69" s="17">
        <f t="shared" si="9"/>
        <v>2.4872296511755652</v>
      </c>
      <c r="P69" s="17">
        <f t="shared" si="10"/>
        <v>0.40205374663628651</v>
      </c>
      <c r="Q69" s="19">
        <f t="shared" si="11"/>
        <v>757.38627873084226</v>
      </c>
    </row>
    <row r="70" spans="2:17" x14ac:dyDescent="0.25">
      <c r="B70" s="14">
        <f t="shared" si="13"/>
        <v>50</v>
      </c>
      <c r="C70" s="20">
        <f t="shared" si="12"/>
        <v>5916.4072075813965</v>
      </c>
      <c r="D70" s="21">
        <f t="shared" si="2"/>
        <v>2958.2036037906983</v>
      </c>
      <c r="E70" s="19">
        <f t="shared" si="3"/>
        <v>2958.2036037906983</v>
      </c>
      <c r="F70" s="21">
        <f>+'Tabla de amortización de deuda'!D65</f>
        <v>246.52777777777791</v>
      </c>
      <c r="G70" s="21">
        <f t="shared" si="4"/>
        <v>362.37831984507756</v>
      </c>
      <c r="H70" s="21">
        <f t="shared" si="5"/>
        <v>147.91018018953491</v>
      </c>
      <c r="I70" s="21">
        <f t="shared" si="6"/>
        <v>147.91018018953491</v>
      </c>
      <c r="J70" s="19">
        <f t="shared" si="7"/>
        <v>2053.4771457887728</v>
      </c>
      <c r="K70" s="20">
        <v>0</v>
      </c>
      <c r="L70" s="21">
        <f>+'Tabla de amortización de deuda'!F65</f>
        <v>454.86111111111126</v>
      </c>
      <c r="M70" s="19">
        <f t="shared" si="8"/>
        <v>1894.4363950567313</v>
      </c>
      <c r="N70" s="16">
        <f t="shared" si="1"/>
        <v>1.8769265121506118E-2</v>
      </c>
      <c r="O70" s="17">
        <f t="shared" si="9"/>
        <v>2.5339131239165504</v>
      </c>
      <c r="P70" s="17">
        <f t="shared" si="10"/>
        <v>0.39464652144598666</v>
      </c>
      <c r="Q70" s="19">
        <f t="shared" si="11"/>
        <v>747.63273340981391</v>
      </c>
    </row>
    <row r="71" spans="2:17" x14ac:dyDescent="0.25">
      <c r="B71" s="14">
        <f t="shared" si="13"/>
        <v>51</v>
      </c>
      <c r="C71" s="20">
        <f t="shared" si="12"/>
        <v>5926.1786350999837</v>
      </c>
      <c r="D71" s="21">
        <f t="shared" si="2"/>
        <v>2963.0893175499918</v>
      </c>
      <c r="E71" s="19">
        <f t="shared" si="3"/>
        <v>2963.0893175499918</v>
      </c>
      <c r="F71" s="21">
        <f>+'Tabla de amortización de deuda'!D66</f>
        <v>243.05555555555566</v>
      </c>
      <c r="G71" s="21">
        <f t="shared" si="4"/>
        <v>363.55872453591553</v>
      </c>
      <c r="H71" s="21">
        <f t="shared" si="5"/>
        <v>148.1544658774996</v>
      </c>
      <c r="I71" s="21">
        <f t="shared" si="6"/>
        <v>148.1544658774996</v>
      </c>
      <c r="J71" s="19">
        <f t="shared" si="7"/>
        <v>2060.1661057035217</v>
      </c>
      <c r="K71" s="20">
        <v>0</v>
      </c>
      <c r="L71" s="21">
        <f>+'Tabla de amortización de deuda'!F66</f>
        <v>451.38888888888903</v>
      </c>
      <c r="M71" s="19">
        <f t="shared" si="8"/>
        <v>1905.0861485696319</v>
      </c>
      <c r="N71" s="16">
        <f t="shared" si="1"/>
        <v>1.8769265121506118E-2</v>
      </c>
      <c r="O71" s="17">
        <f t="shared" si="9"/>
        <v>2.581472811134204</v>
      </c>
      <c r="P71" s="17">
        <f t="shared" si="10"/>
        <v>0.38737576304769866</v>
      </c>
      <c r="Q71" s="19">
        <f t="shared" si="11"/>
        <v>737.9842004737626</v>
      </c>
    </row>
    <row r="72" spans="2:17" x14ac:dyDescent="0.25">
      <c r="B72" s="14">
        <f t="shared" si="13"/>
        <v>52</v>
      </c>
      <c r="C72" s="20">
        <f t="shared" si="12"/>
        <v>5935.9662009255535</v>
      </c>
      <c r="D72" s="21">
        <f t="shared" si="2"/>
        <v>2967.9831004627767</v>
      </c>
      <c r="E72" s="19">
        <f t="shared" si="3"/>
        <v>2967.9831004627767</v>
      </c>
      <c r="F72" s="21">
        <f>+'Tabla de amortización de deuda'!D67</f>
        <v>239.58333333333346</v>
      </c>
      <c r="G72" s="21">
        <f t="shared" si="4"/>
        <v>364.74021856247481</v>
      </c>
      <c r="H72" s="21">
        <f t="shared" si="5"/>
        <v>148.39915502313883</v>
      </c>
      <c r="I72" s="21">
        <f t="shared" si="6"/>
        <v>148.39915502313883</v>
      </c>
      <c r="J72" s="19">
        <f t="shared" si="7"/>
        <v>2066.8612385206907</v>
      </c>
      <c r="K72" s="20">
        <v>0</v>
      </c>
      <c r="L72" s="21">
        <f>+'Tabla de amortización de deuda'!F67</f>
        <v>447.9166666666668</v>
      </c>
      <c r="M72" s="19">
        <f t="shared" si="8"/>
        <v>1915.7428819003014</v>
      </c>
      <c r="N72" s="16">
        <f t="shared" si="1"/>
        <v>1.8769265121506118E-2</v>
      </c>
      <c r="O72" s="17">
        <f t="shared" si="9"/>
        <v>2.6299251587303418</v>
      </c>
      <c r="P72" s="17">
        <f t="shared" si="10"/>
        <v>0.3802389572495567</v>
      </c>
      <c r="Q72" s="19">
        <f t="shared" si="11"/>
        <v>728.44007577203126</v>
      </c>
    </row>
    <row r="73" spans="2:17" x14ac:dyDescent="0.25">
      <c r="B73" s="14">
        <f t="shared" si="13"/>
        <v>53</v>
      </c>
      <c r="C73" s="20">
        <f t="shared" si="12"/>
        <v>5945.7699317118322</v>
      </c>
      <c r="D73" s="21">
        <f t="shared" si="2"/>
        <v>2972.8849658559161</v>
      </c>
      <c r="E73" s="19">
        <f t="shared" si="3"/>
        <v>2972.8849658559161</v>
      </c>
      <c r="F73" s="21">
        <f>+'Tabla de amortización de deuda'!D68</f>
        <v>236.11111111111123</v>
      </c>
      <c r="G73" s="21">
        <f t="shared" si="4"/>
        <v>365.92280372388194</v>
      </c>
      <c r="H73" s="21">
        <f t="shared" si="5"/>
        <v>148.64424829279582</v>
      </c>
      <c r="I73" s="21">
        <f t="shared" si="6"/>
        <v>148.64424829279582</v>
      </c>
      <c r="J73" s="19">
        <f t="shared" si="7"/>
        <v>2073.5625544353311</v>
      </c>
      <c r="K73" s="20">
        <v>0</v>
      </c>
      <c r="L73" s="21">
        <f>+'Tabla de amortización de deuda'!F68</f>
        <v>444.44444444444457</v>
      </c>
      <c r="M73" s="19">
        <f t="shared" si="8"/>
        <v>1926.406606576478</v>
      </c>
      <c r="N73" s="16">
        <f t="shared" si="1"/>
        <v>1.8769265121506118E-2</v>
      </c>
      <c r="O73" s="17">
        <f t="shared" si="9"/>
        <v>2.6792869212842705</v>
      </c>
      <c r="P73" s="17">
        <f t="shared" si="10"/>
        <v>0.37323363617983363</v>
      </c>
      <c r="Q73" s="19">
        <f t="shared" si="11"/>
        <v>718.99974253339303</v>
      </c>
    </row>
    <row r="74" spans="2:17" x14ac:dyDescent="0.25">
      <c r="B74" s="14">
        <f t="shared" si="13"/>
        <v>54</v>
      </c>
      <c r="C74" s="20">
        <f t="shared" si="12"/>
        <v>5955.5898541565666</v>
      </c>
      <c r="D74" s="21">
        <f t="shared" si="2"/>
        <v>2977.7949270782833</v>
      </c>
      <c r="E74" s="19">
        <f t="shared" si="3"/>
        <v>2977.7949270782833</v>
      </c>
      <c r="F74" s="21">
        <f>+'Tabla de amortización de deuda'!D69</f>
        <v>232.638888888889</v>
      </c>
      <c r="G74" s="21">
        <f t="shared" si="4"/>
        <v>367.10648182223485</v>
      </c>
      <c r="H74" s="21">
        <f t="shared" si="5"/>
        <v>148.88974635391418</v>
      </c>
      <c r="I74" s="21">
        <f t="shared" si="6"/>
        <v>148.88974635391418</v>
      </c>
      <c r="J74" s="19">
        <f t="shared" si="7"/>
        <v>2080.2700636593308</v>
      </c>
      <c r="K74" s="20">
        <v>0</v>
      </c>
      <c r="L74" s="21">
        <f>+'Tabla de amortización de deuda'!F69</f>
        <v>440.97222222222234</v>
      </c>
      <c r="M74" s="19">
        <f t="shared" si="8"/>
        <v>1937.0773341449369</v>
      </c>
      <c r="N74" s="16">
        <f t="shared" si="1"/>
        <v>1.8769265121506118E-2</v>
      </c>
      <c r="O74" s="17">
        <f t="shared" si="9"/>
        <v>2.7295751678464386</v>
      </c>
      <c r="P74" s="17">
        <f t="shared" si="10"/>
        <v>0.36635737743356345</v>
      </c>
      <c r="Q74" s="19">
        <f t="shared" si="11"/>
        <v>709.66257202333759</v>
      </c>
    </row>
    <row r="75" spans="2:17" x14ac:dyDescent="0.25">
      <c r="B75" s="14">
        <f t="shared" si="13"/>
        <v>55</v>
      </c>
      <c r="C75" s="20">
        <f t="shared" si="12"/>
        <v>5965.4259950015976</v>
      </c>
      <c r="D75" s="21">
        <f t="shared" si="2"/>
        <v>2982.7129975007988</v>
      </c>
      <c r="E75" s="19">
        <f t="shared" si="3"/>
        <v>2982.7129975007988</v>
      </c>
      <c r="F75" s="21">
        <f>+'Tabla de amortización de deuda'!D70</f>
        <v>229.16666666666677</v>
      </c>
      <c r="G75" s="21">
        <f t="shared" si="4"/>
        <v>368.29125466260774</v>
      </c>
      <c r="H75" s="21">
        <f t="shared" si="5"/>
        <v>149.13564987503995</v>
      </c>
      <c r="I75" s="21">
        <f t="shared" si="6"/>
        <v>149.13564987503995</v>
      </c>
      <c r="J75" s="19">
        <f t="shared" si="7"/>
        <v>2086.9837764214444</v>
      </c>
      <c r="K75" s="20">
        <v>0</v>
      </c>
      <c r="L75" s="21">
        <f>+'Tabla de amortización de deuda'!F70</f>
        <v>437.50000000000011</v>
      </c>
      <c r="M75" s="19">
        <f t="shared" si="8"/>
        <v>1947.7550761715243</v>
      </c>
      <c r="N75" s="16">
        <f t="shared" si="1"/>
        <v>1.8769265121506118E-2</v>
      </c>
      <c r="O75" s="17">
        <f t="shared" si="9"/>
        <v>2.7808072878408288</v>
      </c>
      <c r="P75" s="17">
        <f t="shared" si="10"/>
        <v>0.35960780323488539</v>
      </c>
      <c r="Q75" s="19">
        <f t="shared" si="11"/>
        <v>700.42792418163867</v>
      </c>
    </row>
    <row r="76" spans="2:17" x14ac:dyDescent="0.25">
      <c r="B76" s="14">
        <f t="shared" si="13"/>
        <v>56</v>
      </c>
      <c r="C76" s="20">
        <f t="shared" si="12"/>
        <v>5975.2783810329311</v>
      </c>
      <c r="D76" s="21">
        <f t="shared" si="2"/>
        <v>2987.6391905164655</v>
      </c>
      <c r="E76" s="19">
        <f t="shared" si="3"/>
        <v>2987.6391905164655</v>
      </c>
      <c r="F76" s="21">
        <f>+'Tabla de amortización de deuda'!D71</f>
        <v>225.69444444444454</v>
      </c>
      <c r="G76" s="21">
        <f t="shared" si="4"/>
        <v>369.47712405305617</v>
      </c>
      <c r="H76" s="21">
        <f t="shared" si="5"/>
        <v>149.38195952582328</v>
      </c>
      <c r="I76" s="21">
        <f t="shared" si="6"/>
        <v>149.38195952582328</v>
      </c>
      <c r="J76" s="19">
        <f t="shared" si="7"/>
        <v>2093.7037029673183</v>
      </c>
      <c r="K76" s="20">
        <v>0</v>
      </c>
      <c r="L76" s="21">
        <f>+'Tabla de amortización de deuda'!F71</f>
        <v>434.02777777777789</v>
      </c>
      <c r="M76" s="19">
        <f t="shared" si="8"/>
        <v>1958.4398442411871</v>
      </c>
      <c r="N76" s="16">
        <f t="shared" si="1"/>
        <v>1.8769265121506118E-2</v>
      </c>
      <c r="O76" s="17">
        <f t="shared" si="9"/>
        <v>2.8330009970781291</v>
      </c>
      <c r="P76" s="17">
        <f t="shared" si="10"/>
        <v>0.35298257961482171</v>
      </c>
      <c r="Q76" s="19">
        <f t="shared" si="11"/>
        <v>691.29514824070384</v>
      </c>
    </row>
    <row r="77" spans="2:17" x14ac:dyDescent="0.25">
      <c r="B77" s="14">
        <f t="shared" si="13"/>
        <v>57</v>
      </c>
      <c r="C77" s="20">
        <f t="shared" si="12"/>
        <v>5985.1470390808136</v>
      </c>
      <c r="D77" s="21">
        <f t="shared" si="2"/>
        <v>2992.5735195404068</v>
      </c>
      <c r="E77" s="19">
        <f t="shared" si="3"/>
        <v>2992.5735195404068</v>
      </c>
      <c r="F77" s="21">
        <f>+'Tabla de amortización de deuda'!D72</f>
        <v>222.22222222222231</v>
      </c>
      <c r="G77" s="21">
        <f t="shared" si="4"/>
        <v>370.66409180462153</v>
      </c>
      <c r="H77" s="21">
        <f t="shared" si="5"/>
        <v>149.62867597702035</v>
      </c>
      <c r="I77" s="21">
        <f t="shared" si="6"/>
        <v>149.62867597702035</v>
      </c>
      <c r="J77" s="19">
        <f t="shared" si="7"/>
        <v>2100.4298535595226</v>
      </c>
      <c r="K77" s="20">
        <v>0</v>
      </c>
      <c r="L77" s="21">
        <f>+'Tabla de amortización de deuda'!F72</f>
        <v>430.55555555555566</v>
      </c>
      <c r="M77" s="19">
        <f t="shared" si="8"/>
        <v>1969.1316499580075</v>
      </c>
      <c r="N77" s="16">
        <f t="shared" si="1"/>
        <v>1.8769265121506118E-2</v>
      </c>
      <c r="O77" s="17">
        <f t="shared" si="9"/>
        <v>2.88617434388178</v>
      </c>
      <c r="P77" s="17">
        <f t="shared" si="10"/>
        <v>0.34647941560420192</v>
      </c>
      <c r="Q77" s="19">
        <f t="shared" si="11"/>
        <v>682.26358332518839</v>
      </c>
    </row>
    <row r="78" spans="2:17" x14ac:dyDescent="0.25">
      <c r="B78" s="14">
        <f t="shared" si="13"/>
        <v>58</v>
      </c>
      <c r="C78" s="20">
        <f t="shared" si="12"/>
        <v>5995.031996019803</v>
      </c>
      <c r="D78" s="21">
        <f t="shared" si="2"/>
        <v>2997.5159980099015</v>
      </c>
      <c r="E78" s="19">
        <f t="shared" si="3"/>
        <v>2997.5159980099015</v>
      </c>
      <c r="F78" s="21">
        <f>+'Tabla de amortización de deuda'!D73</f>
        <v>218.75000000000014</v>
      </c>
      <c r="G78" s="21">
        <f t="shared" si="4"/>
        <v>371.85215973133666</v>
      </c>
      <c r="H78" s="21">
        <f t="shared" si="5"/>
        <v>149.87579990049508</v>
      </c>
      <c r="I78" s="21">
        <f t="shared" si="6"/>
        <v>149.87579990049508</v>
      </c>
      <c r="J78" s="19">
        <f t="shared" si="7"/>
        <v>2107.1622384775746</v>
      </c>
      <c r="K78" s="20">
        <v>0</v>
      </c>
      <c r="L78" s="21">
        <f>+'Tabla de amortización de deuda'!F73</f>
        <v>427.08333333333348</v>
      </c>
      <c r="M78" s="19">
        <f t="shared" si="8"/>
        <v>1979.8305049452315</v>
      </c>
      <c r="N78" s="16">
        <f t="shared" si="1"/>
        <v>1.8769265121506118E-2</v>
      </c>
      <c r="O78" s="17">
        <f t="shared" si="9"/>
        <v>2.9403457153289856</v>
      </c>
      <c r="P78" s="17">
        <f t="shared" si="10"/>
        <v>0.34009606244145796</v>
      </c>
      <c r="Q78" s="19">
        <f t="shared" si="11"/>
        <v>673.33255903335669</v>
      </c>
    </row>
    <row r="79" spans="2:17" x14ac:dyDescent="0.25">
      <c r="B79" s="14">
        <f t="shared" si="13"/>
        <v>59</v>
      </c>
      <c r="C79" s="20">
        <f t="shared" si="12"/>
        <v>6004.9332787688427</v>
      </c>
      <c r="D79" s="21">
        <f t="shared" si="2"/>
        <v>3002.4666393844213</v>
      </c>
      <c r="E79" s="19">
        <f t="shared" si="3"/>
        <v>3002.4666393844213</v>
      </c>
      <c r="F79" s="21">
        <f>+'Tabla de amortización de deuda'!D74</f>
        <v>215.27777777777791</v>
      </c>
      <c r="G79" s="21">
        <f t="shared" si="4"/>
        <v>373.04132965023024</v>
      </c>
      <c r="H79" s="21">
        <f t="shared" si="5"/>
        <v>150.12333196922108</v>
      </c>
      <c r="I79" s="21">
        <f t="shared" si="6"/>
        <v>150.12333196922108</v>
      </c>
      <c r="J79" s="19">
        <f t="shared" si="7"/>
        <v>2113.9008680179709</v>
      </c>
      <c r="K79" s="20">
        <v>0</v>
      </c>
      <c r="L79" s="21">
        <f>+'Tabla de amortización de deuda'!F74</f>
        <v>423.61111111111126</v>
      </c>
      <c r="M79" s="19">
        <f t="shared" si="8"/>
        <v>1990.5364208453016</v>
      </c>
      <c r="N79" s="16">
        <f t="shared" si="1"/>
        <v>1.8769265121506118E-2</v>
      </c>
      <c r="O79" s="17">
        <f t="shared" si="9"/>
        <v>2.995533843608881</v>
      </c>
      <c r="P79" s="17">
        <f t="shared" si="10"/>
        <v>0.33383031279501291</v>
      </c>
      <c r="Q79" s="19">
        <f t="shared" si="11"/>
        <v>664.50139600065245</v>
      </c>
    </row>
    <row r="80" spans="2:17" x14ac:dyDescent="0.25">
      <c r="B80" s="14">
        <f t="shared" si="13"/>
        <v>60</v>
      </c>
      <c r="C80" s="20">
        <f t="shared" si="12"/>
        <v>6014.8509142913354</v>
      </c>
      <c r="D80" s="21">
        <f t="shared" si="2"/>
        <v>3007.4254571456677</v>
      </c>
      <c r="E80" s="19">
        <f t="shared" si="3"/>
        <v>3007.4254571456677</v>
      </c>
      <c r="F80" s="21">
        <f>+'Tabla de amortización de deuda'!D75</f>
        <v>211.80555555555566</v>
      </c>
      <c r="G80" s="21">
        <f t="shared" si="4"/>
        <v>374.23160338133181</v>
      </c>
      <c r="H80" s="21">
        <f t="shared" si="5"/>
        <v>150.3712728572834</v>
      </c>
      <c r="I80" s="21">
        <f t="shared" si="6"/>
        <v>150.3712728572834</v>
      </c>
      <c r="J80" s="19">
        <f t="shared" si="7"/>
        <v>2120.6457524942134</v>
      </c>
      <c r="K80" s="20">
        <v>0</v>
      </c>
      <c r="L80" s="21">
        <f>+'Tabla de amortización de deuda'!F75</f>
        <v>420.13888888888903</v>
      </c>
      <c r="M80" s="19">
        <f t="shared" si="8"/>
        <v>2001.2494093198911</v>
      </c>
      <c r="N80" s="16">
        <f t="shared" si="1"/>
        <v>1.8769265121506118E-2</v>
      </c>
      <c r="O80" s="17">
        <f t="shared" si="9"/>
        <v>3.0517578125000195</v>
      </c>
      <c r="P80" s="17">
        <f t="shared" si="10"/>
        <v>0.32767999999999792</v>
      </c>
      <c r="Q80" s="19">
        <f t="shared" si="11"/>
        <v>655.76940644593776</v>
      </c>
    </row>
    <row r="81" spans="2:17" x14ac:dyDescent="0.25">
      <c r="B81" s="14">
        <f t="shared" ref="B81:B129" si="14">+B80+1</f>
        <v>61</v>
      </c>
      <c r="C81" s="20">
        <f t="shared" si="12"/>
        <v>6024.7849295952165</v>
      </c>
      <c r="D81" s="21">
        <f t="shared" si="2"/>
        <v>3012.3924647976082</v>
      </c>
      <c r="E81" s="19">
        <f t="shared" ref="E81:E129" si="15">+C81-(D81)</f>
        <v>3012.3924647976082</v>
      </c>
      <c r="F81" s="21">
        <f>+'Tabla de amortización de deuda'!D76</f>
        <v>208.33333333333346</v>
      </c>
      <c r="G81" s="21">
        <f t="shared" ref="G81:G129" si="16">+(E81-F81-H81-I81)*$L$7</f>
        <v>375.42298274767705</v>
      </c>
      <c r="H81" s="21">
        <f t="shared" ref="H81:H129" si="17">+C81*0.025</f>
        <v>150.61962323988041</v>
      </c>
      <c r="I81" s="21">
        <f t="shared" ref="I81:I129" si="18">+C81*0.025</f>
        <v>150.61962323988041</v>
      </c>
      <c r="J81" s="19">
        <f t="shared" ref="J81:J129" si="19">+E81-(F81+G81+H81+I81)</f>
        <v>2127.3969022368369</v>
      </c>
      <c r="K81" s="20">
        <v>0</v>
      </c>
      <c r="L81" s="21">
        <f>+'Tabla de amortización de deuda'!F76</f>
        <v>416.6666666666668</v>
      </c>
      <c r="M81" s="19">
        <f t="shared" si="8"/>
        <v>2011.969482049931</v>
      </c>
      <c r="N81" s="16">
        <f t="shared" si="1"/>
        <v>1.8769265121506118E-2</v>
      </c>
      <c r="O81" s="17">
        <f t="shared" ref="O81:O129" si="20">(1+N81)^B81</f>
        <v>3.1090370639694602</v>
      </c>
      <c r="P81" s="17">
        <f t="shared" si="10"/>
        <v>0.32164299730902884</v>
      </c>
      <c r="Q81" s="19">
        <f t="shared" ref="Q81:Q129" si="21">+M81*P81</f>
        <v>647.13589470083411</v>
      </c>
    </row>
    <row r="82" spans="2:17" x14ac:dyDescent="0.25">
      <c r="B82" s="14">
        <f t="shared" si="14"/>
        <v>62</v>
      </c>
      <c r="C82" s="20">
        <f t="shared" si="12"/>
        <v>6034.7353517330266</v>
      </c>
      <c r="D82" s="21">
        <f t="shared" si="2"/>
        <v>3017.3676758665133</v>
      </c>
      <c r="E82" s="19">
        <f t="shared" si="15"/>
        <v>3017.3676758665133</v>
      </c>
      <c r="F82" s="21">
        <f>+'Tabla de amortización de deuda'!D77</f>
        <v>204.86111111111123</v>
      </c>
      <c r="G82" s="21">
        <f t="shared" si="16"/>
        <v>376.61546957531255</v>
      </c>
      <c r="H82" s="21">
        <f t="shared" si="17"/>
        <v>150.86838379332568</v>
      </c>
      <c r="I82" s="21">
        <f t="shared" si="18"/>
        <v>150.86838379332568</v>
      </c>
      <c r="J82" s="19">
        <f t="shared" si="19"/>
        <v>2134.1543275934382</v>
      </c>
      <c r="K82" s="20">
        <v>0</v>
      </c>
      <c r="L82" s="21">
        <f>+'Tabla de amortización de deuda'!F77</f>
        <v>413.19444444444457</v>
      </c>
      <c r="M82" s="19">
        <f t="shared" si="8"/>
        <v>2022.6966507356449</v>
      </c>
      <c r="N82" s="16">
        <f t="shared" si="1"/>
        <v>1.8769265121506118E-2</v>
      </c>
      <c r="O82" s="17">
        <f t="shared" si="20"/>
        <v>3.1673914048956924</v>
      </c>
      <c r="P82" s="17">
        <f t="shared" si="10"/>
        <v>0.31571721715678891</v>
      </c>
      <c r="Q82" s="19">
        <f t="shared" si="21"/>
        <v>638.60015772261522</v>
      </c>
    </row>
    <row r="83" spans="2:17" x14ac:dyDescent="0.25">
      <c r="B83" s="14">
        <f t="shared" si="14"/>
        <v>63</v>
      </c>
      <c r="C83" s="20">
        <f t="shared" si="12"/>
        <v>6044.7022078019854</v>
      </c>
      <c r="D83" s="21">
        <f t="shared" si="2"/>
        <v>3022.3511039009927</v>
      </c>
      <c r="E83" s="19">
        <f t="shared" si="15"/>
        <v>3022.3511039009927</v>
      </c>
      <c r="F83" s="21">
        <f>+'Tabla de amortización de deuda'!D78</f>
        <v>201.388888888889</v>
      </c>
      <c r="G83" s="21">
        <f t="shared" si="16"/>
        <v>377.80906569330062</v>
      </c>
      <c r="H83" s="21">
        <f t="shared" si="17"/>
        <v>151.11755519504965</v>
      </c>
      <c r="I83" s="21">
        <f t="shared" si="18"/>
        <v>151.11755519504965</v>
      </c>
      <c r="J83" s="19">
        <f t="shared" si="19"/>
        <v>2140.9180389287039</v>
      </c>
      <c r="K83" s="20">
        <v>0</v>
      </c>
      <c r="L83" s="21">
        <f>+'Tabla de amortización de deuda'!F78</f>
        <v>409.72222222222234</v>
      </c>
      <c r="M83" s="19">
        <f t="shared" si="8"/>
        <v>2033.4309270965807</v>
      </c>
      <c r="N83" s="16">
        <f t="shared" si="1"/>
        <v>1.8769265121506118E-2</v>
      </c>
      <c r="O83" s="17">
        <f t="shared" si="20"/>
        <v>3.2268410139177592</v>
      </c>
      <c r="P83" s="17">
        <f t="shared" si="10"/>
        <v>0.30990061043815853</v>
      </c>
      <c r="Q83" s="19">
        <f t="shared" si="21"/>
        <v>630.16148559106102</v>
      </c>
    </row>
    <row r="84" spans="2:17" x14ac:dyDescent="0.25">
      <c r="B84" s="14">
        <f t="shared" si="14"/>
        <v>64</v>
      </c>
      <c r="C84" s="20">
        <f t="shared" si="12"/>
        <v>6054.6855249440669</v>
      </c>
      <c r="D84" s="21">
        <f t="shared" si="2"/>
        <v>3027.3427624720334</v>
      </c>
      <c r="E84" s="19">
        <f t="shared" si="15"/>
        <v>3027.3427624720334</v>
      </c>
      <c r="F84" s="21">
        <f>+'Tabla de amortización de deuda'!D79</f>
        <v>197.91666666666677</v>
      </c>
      <c r="G84" s="21">
        <f t="shared" si="16"/>
        <v>379.00377293372441</v>
      </c>
      <c r="H84" s="21">
        <f t="shared" si="17"/>
        <v>151.36713812360168</v>
      </c>
      <c r="I84" s="21">
        <f t="shared" si="18"/>
        <v>151.36713812360168</v>
      </c>
      <c r="J84" s="19">
        <f t="shared" si="19"/>
        <v>2147.6880466244388</v>
      </c>
      <c r="K84" s="20">
        <v>0</v>
      </c>
      <c r="L84" s="21">
        <f>+'Tabla de amortización de deuda'!F79</f>
        <v>406.25000000000011</v>
      </c>
      <c r="M84" s="19">
        <f t="shared" si="8"/>
        <v>2044.1723228716423</v>
      </c>
      <c r="N84" s="16">
        <f t="shared" si="1"/>
        <v>1.8769265121506118E-2</v>
      </c>
      <c r="O84" s="17">
        <f t="shared" si="20"/>
        <v>3.2874064484129311</v>
      </c>
      <c r="P84" s="17">
        <f t="shared" si="10"/>
        <v>0.304191165799645</v>
      </c>
      <c r="Q84" s="19">
        <f t="shared" si="21"/>
        <v>621.81916198969316</v>
      </c>
    </row>
    <row r="85" spans="2:17" x14ac:dyDescent="0.25">
      <c r="B85" s="14">
        <f t="shared" si="14"/>
        <v>65</v>
      </c>
      <c r="C85" s="20">
        <f t="shared" si="12"/>
        <v>6064.6853303460712</v>
      </c>
      <c r="D85" s="21">
        <f t="shared" si="2"/>
        <v>3032.3426651730356</v>
      </c>
      <c r="E85" s="19">
        <f t="shared" si="15"/>
        <v>3032.3426651730356</v>
      </c>
      <c r="F85" s="21">
        <f>+'Tabla de amortización de deuda'!D80</f>
        <v>194.44444444444454</v>
      </c>
      <c r="G85" s="21">
        <f t="shared" si="16"/>
        <v>380.19959313169312</v>
      </c>
      <c r="H85" s="21">
        <f t="shared" si="17"/>
        <v>151.61713325865179</v>
      </c>
      <c r="I85" s="21">
        <f t="shared" si="18"/>
        <v>151.61713325865179</v>
      </c>
      <c r="J85" s="19">
        <f t="shared" si="19"/>
        <v>2154.4643610795943</v>
      </c>
      <c r="K85" s="20">
        <v>0</v>
      </c>
      <c r="L85" s="21">
        <f>+'Tabla de amortización de deuda'!F80</f>
        <v>402.77777777777789</v>
      </c>
      <c r="M85" s="19">
        <f t="shared" si="8"/>
        <v>2054.9208498191201</v>
      </c>
      <c r="N85" s="16">
        <f t="shared" ref="N85:N140" si="22">IF($Q$4="Valor presente",$L$12, $L$10)</f>
        <v>1.8769265121506118E-2</v>
      </c>
      <c r="O85" s="17">
        <f t="shared" si="20"/>
        <v>3.3491086516053423</v>
      </c>
      <c r="P85" s="17">
        <f t="shared" si="10"/>
        <v>0.29858690894386652</v>
      </c>
      <c r="Q85" s="19">
        <f t="shared" si="21"/>
        <v>613.57246467179448</v>
      </c>
    </row>
    <row r="86" spans="2:17" x14ac:dyDescent="0.25">
      <c r="B86" s="14">
        <f t="shared" si="14"/>
        <v>66</v>
      </c>
      <c r="C86" s="20">
        <f t="shared" si="12"/>
        <v>6074.7016512397004</v>
      </c>
      <c r="D86" s="21">
        <f t="shared" ref="D86:D140" si="23">+C86*50%</f>
        <v>3037.3508256198502</v>
      </c>
      <c r="E86" s="19">
        <f t="shared" si="15"/>
        <v>3037.3508256198502</v>
      </c>
      <c r="F86" s="21">
        <f>+'Tabla de amortización de deuda'!D81</f>
        <v>190.97222222222231</v>
      </c>
      <c r="G86" s="21">
        <f t="shared" si="16"/>
        <v>381.39652812534644</v>
      </c>
      <c r="H86" s="21">
        <f t="shared" si="17"/>
        <v>151.86754128099253</v>
      </c>
      <c r="I86" s="21">
        <f t="shared" si="18"/>
        <v>151.86754128099253</v>
      </c>
      <c r="J86" s="19">
        <f t="shared" si="19"/>
        <v>2161.2469927102966</v>
      </c>
      <c r="K86" s="20">
        <v>0</v>
      </c>
      <c r="L86" s="21">
        <f>+'Tabla de amortización de deuda'!F81</f>
        <v>399.30555555555566</v>
      </c>
      <c r="M86" s="19">
        <f t="shared" ref="M86:M140" si="24">+J86+(H86+I86)+(K86-L86)</f>
        <v>2065.676519716726</v>
      </c>
      <c r="N86" s="16">
        <f t="shared" si="22"/>
        <v>1.8769265121506118E-2</v>
      </c>
      <c r="O86" s="17">
        <f t="shared" si="20"/>
        <v>3.4119689598080529</v>
      </c>
      <c r="P86" s="17">
        <f t="shared" ref="P86:P140" si="25">1/O86</f>
        <v>0.29308590194685036</v>
      </c>
      <c r="Q86" s="19">
        <f t="shared" si="21"/>
        <v>605.42066591160744</v>
      </c>
    </row>
    <row r="87" spans="2:17" x14ac:dyDescent="0.25">
      <c r="B87" s="14">
        <f t="shared" si="14"/>
        <v>67</v>
      </c>
      <c r="C87" s="20">
        <f t="shared" ref="C87:C140" si="26">C86*(1+$L$8)^(1/12)</f>
        <v>6084.7345149016319</v>
      </c>
      <c r="D87" s="21">
        <f t="shared" si="23"/>
        <v>3042.3672574508159</v>
      </c>
      <c r="E87" s="19">
        <f t="shared" si="15"/>
        <v>3042.3672574508159</v>
      </c>
      <c r="F87" s="21">
        <f>+'Tabla de amortización de deuda'!D82</f>
        <v>187.50000000000011</v>
      </c>
      <c r="G87" s="21">
        <f t="shared" si="16"/>
        <v>382.59457975586014</v>
      </c>
      <c r="H87" s="21">
        <f t="shared" si="17"/>
        <v>152.11836287254081</v>
      </c>
      <c r="I87" s="21">
        <f t="shared" si="18"/>
        <v>152.11836287254081</v>
      </c>
      <c r="J87" s="19">
        <f t="shared" si="19"/>
        <v>2168.0359519498743</v>
      </c>
      <c r="K87" s="20">
        <v>0</v>
      </c>
      <c r="L87" s="21">
        <f>+'Tabla de amortización de deuda'!F82</f>
        <v>395.83333333333348</v>
      </c>
      <c r="M87" s="19">
        <f t="shared" si="24"/>
        <v>2076.4393443616223</v>
      </c>
      <c r="N87" s="16">
        <f t="shared" si="22"/>
        <v>1.8769265121506118E-2</v>
      </c>
      <c r="O87" s="17">
        <f t="shared" si="20"/>
        <v>3.4760091098010402</v>
      </c>
      <c r="P87" s="17">
        <f t="shared" si="25"/>
        <v>0.28768624258790793</v>
      </c>
      <c r="Q87" s="19">
        <f t="shared" si="21"/>
        <v>597.36303294109416</v>
      </c>
    </row>
    <row r="88" spans="2:17" x14ac:dyDescent="0.25">
      <c r="B88" s="14">
        <f t="shared" si="14"/>
        <v>68</v>
      </c>
      <c r="C88" s="20">
        <f t="shared" si="26"/>
        <v>6094.7839486535922</v>
      </c>
      <c r="D88" s="21">
        <f t="shared" si="23"/>
        <v>3047.3919743267961</v>
      </c>
      <c r="E88" s="19">
        <f t="shared" si="15"/>
        <v>3047.3919743267961</v>
      </c>
      <c r="F88" s="21">
        <f>+'Tabla de amortización de deuda'!D83</f>
        <v>184.02777777777791</v>
      </c>
      <c r="G88" s="21">
        <f t="shared" si="16"/>
        <v>383.79374986745086</v>
      </c>
      <c r="H88" s="21">
        <f t="shared" si="17"/>
        <v>152.36959871633982</v>
      </c>
      <c r="I88" s="21">
        <f t="shared" si="18"/>
        <v>152.36959871633982</v>
      </c>
      <c r="J88" s="19">
        <f t="shared" si="19"/>
        <v>2174.8312492488876</v>
      </c>
      <c r="K88" s="20">
        <v>0</v>
      </c>
      <c r="L88" s="21">
        <f>+'Tabla de amortización de deuda'!F83</f>
        <v>392.36111111111126</v>
      </c>
      <c r="M88" s="19">
        <f t="shared" si="24"/>
        <v>2087.209335570456</v>
      </c>
      <c r="N88" s="16">
        <f t="shared" si="22"/>
        <v>1.8769265121506118E-2</v>
      </c>
      <c r="O88" s="17">
        <f t="shared" si="20"/>
        <v>3.5412512463476662</v>
      </c>
      <c r="P88" s="17">
        <f t="shared" si="25"/>
        <v>0.28238606369185698</v>
      </c>
      <c r="Q88" s="19">
        <f t="shared" si="21"/>
        <v>589.39882837263724</v>
      </c>
    </row>
    <row r="89" spans="2:17" x14ac:dyDescent="0.25">
      <c r="B89" s="14">
        <f t="shared" si="14"/>
        <v>69</v>
      </c>
      <c r="C89" s="20">
        <f t="shared" si="26"/>
        <v>6104.8499798624316</v>
      </c>
      <c r="D89" s="21">
        <f t="shared" si="23"/>
        <v>3052.4249899312158</v>
      </c>
      <c r="E89" s="19">
        <f t="shared" si="15"/>
        <v>3052.4249899312158</v>
      </c>
      <c r="F89" s="21">
        <f>+'Tabla de amortización de deuda'!D84</f>
        <v>180.55555555555566</v>
      </c>
      <c r="G89" s="21">
        <f t="shared" si="16"/>
        <v>384.99404030738077</v>
      </c>
      <c r="H89" s="21">
        <f t="shared" si="17"/>
        <v>152.62124949656081</v>
      </c>
      <c r="I89" s="21">
        <f t="shared" si="18"/>
        <v>152.62124949656081</v>
      </c>
      <c r="J89" s="19">
        <f t="shared" si="19"/>
        <v>2181.6328950751576</v>
      </c>
      <c r="K89" s="20">
        <v>0</v>
      </c>
      <c r="L89" s="21">
        <f>+'Tabla de amortización de deuda'!F84</f>
        <v>388.88888888888903</v>
      </c>
      <c r="M89" s="19">
        <f t="shared" si="24"/>
        <v>2097.98650517939</v>
      </c>
      <c r="N89" s="16">
        <f t="shared" si="22"/>
        <v>1.8769265121506118E-2</v>
      </c>
      <c r="O89" s="17">
        <f t="shared" si="20"/>
        <v>3.6077179298522295</v>
      </c>
      <c r="P89" s="17">
        <f t="shared" si="25"/>
        <v>0.27718353248336119</v>
      </c>
      <c r="Q89" s="19">
        <f t="shared" si="21"/>
        <v>581.5273106080449</v>
      </c>
    </row>
    <row r="90" spans="2:17" x14ac:dyDescent="0.25">
      <c r="B90" s="14">
        <f t="shared" si="14"/>
        <v>70</v>
      </c>
      <c r="C90" s="20">
        <f t="shared" si="26"/>
        <v>6114.9326359402003</v>
      </c>
      <c r="D90" s="21">
        <f t="shared" si="23"/>
        <v>3057.4663179701001</v>
      </c>
      <c r="E90" s="19">
        <f t="shared" si="15"/>
        <v>3057.4663179701001</v>
      </c>
      <c r="F90" s="21">
        <f>+'Tabla de amortización de deuda'!D85</f>
        <v>177.08333333333346</v>
      </c>
      <c r="G90" s="21">
        <f t="shared" si="16"/>
        <v>386.19545292596348</v>
      </c>
      <c r="H90" s="21">
        <f t="shared" si="17"/>
        <v>152.87331589850501</v>
      </c>
      <c r="I90" s="21">
        <f t="shared" si="18"/>
        <v>152.87331589850501</v>
      </c>
      <c r="J90" s="19">
        <f t="shared" si="19"/>
        <v>2188.4408999137931</v>
      </c>
      <c r="K90" s="20">
        <v>0</v>
      </c>
      <c r="L90" s="21">
        <f>+'Tabla de amortización de deuda'!F85</f>
        <v>385.4166666666668</v>
      </c>
      <c r="M90" s="19">
        <f t="shared" si="24"/>
        <v>2108.7708650441364</v>
      </c>
      <c r="N90" s="16">
        <f t="shared" si="22"/>
        <v>1.8769265121506118E-2</v>
      </c>
      <c r="O90" s="17">
        <f t="shared" si="20"/>
        <v>3.675432144161237</v>
      </c>
      <c r="P90" s="17">
        <f t="shared" si="25"/>
        <v>0.272076849953166</v>
      </c>
      <c r="Q90" s="19">
        <f t="shared" si="21"/>
        <v>573.74773423422153</v>
      </c>
    </row>
    <row r="91" spans="2:17" x14ac:dyDescent="0.25">
      <c r="B91" s="14">
        <f t="shared" si="14"/>
        <v>71</v>
      </c>
      <c r="C91" s="20">
        <f t="shared" si="26"/>
        <v>6125.0319443442213</v>
      </c>
      <c r="D91" s="21">
        <f t="shared" si="23"/>
        <v>3062.5159721721107</v>
      </c>
      <c r="E91" s="19">
        <f t="shared" si="15"/>
        <v>3062.5159721721107</v>
      </c>
      <c r="F91" s="21">
        <f>+'Tabla de amortización de deuda'!D86</f>
        <v>173.61111111111123</v>
      </c>
      <c r="G91" s="21">
        <f t="shared" si="16"/>
        <v>387.39798957656819</v>
      </c>
      <c r="H91" s="21">
        <f t="shared" si="17"/>
        <v>153.12579860860555</v>
      </c>
      <c r="I91" s="21">
        <f t="shared" si="18"/>
        <v>153.12579860860555</v>
      </c>
      <c r="J91" s="19">
        <f t="shared" si="19"/>
        <v>2195.2552742672201</v>
      </c>
      <c r="K91" s="20">
        <v>0</v>
      </c>
      <c r="L91" s="21">
        <f>+'Tabla de amortización de deuda'!F86</f>
        <v>381.94444444444457</v>
      </c>
      <c r="M91" s="19">
        <f t="shared" si="24"/>
        <v>2119.5624270399867</v>
      </c>
      <c r="N91" s="16">
        <f t="shared" si="22"/>
        <v>1.8769265121506118E-2</v>
      </c>
      <c r="O91" s="17">
        <f t="shared" si="20"/>
        <v>3.7444173045111055</v>
      </c>
      <c r="P91" s="17">
        <f t="shared" si="25"/>
        <v>0.26706425023600999</v>
      </c>
      <c r="Q91" s="19">
        <f t="shared" si="21"/>
        <v>566.05935040585166</v>
      </c>
    </row>
    <row r="92" spans="2:17" x14ac:dyDescent="0.25">
      <c r="B92" s="14">
        <f t="shared" si="14"/>
        <v>72</v>
      </c>
      <c r="C92" s="20">
        <f t="shared" si="26"/>
        <v>6135.1479325771643</v>
      </c>
      <c r="D92" s="21">
        <f t="shared" si="23"/>
        <v>3067.5739662885821</v>
      </c>
      <c r="E92" s="19">
        <f t="shared" si="15"/>
        <v>3067.5739662885821</v>
      </c>
      <c r="F92" s="21">
        <f>+'Tabla de amortización de deuda'!D87</f>
        <v>170.138888888889</v>
      </c>
      <c r="G92" s="21">
        <f t="shared" si="16"/>
        <v>388.6016521156252</v>
      </c>
      <c r="H92" s="21">
        <f t="shared" si="17"/>
        <v>153.3786983144291</v>
      </c>
      <c r="I92" s="21">
        <f t="shared" si="18"/>
        <v>153.3786983144291</v>
      </c>
      <c r="J92" s="19">
        <f t="shared" si="19"/>
        <v>2202.0760286552095</v>
      </c>
      <c r="K92" s="20">
        <v>0</v>
      </c>
      <c r="L92" s="21">
        <f>+'Tabla de amortización de deuda'!F87</f>
        <v>378.47222222222234</v>
      </c>
      <c r="M92" s="19">
        <f t="shared" si="24"/>
        <v>2130.3612030618456</v>
      </c>
      <c r="N92" s="16">
        <f t="shared" si="22"/>
        <v>1.8769265121506118E-2</v>
      </c>
      <c r="O92" s="17">
        <f t="shared" si="20"/>
        <v>3.8146972656250293</v>
      </c>
      <c r="P92" s="17">
        <f t="shared" si="25"/>
        <v>0.26214399999999799</v>
      </c>
      <c r="Q92" s="19">
        <f t="shared" si="21"/>
        <v>558.4614072154402</v>
      </c>
    </row>
    <row r="93" spans="2:17" x14ac:dyDescent="0.25">
      <c r="B93" s="14">
        <f t="shared" si="14"/>
        <v>73</v>
      </c>
      <c r="C93" s="20">
        <f t="shared" si="26"/>
        <v>6145.2806281871235</v>
      </c>
      <c r="D93" s="21">
        <f t="shared" si="23"/>
        <v>3072.6403140935618</v>
      </c>
      <c r="E93" s="19">
        <f t="shared" si="15"/>
        <v>3072.6403140935618</v>
      </c>
      <c r="F93" s="21">
        <f>+'Tabla de amortización de deuda'!D88</f>
        <v>166.66666666666677</v>
      </c>
      <c r="G93" s="21">
        <f t="shared" si="16"/>
        <v>389.80644240263081</v>
      </c>
      <c r="H93" s="21">
        <f t="shared" si="17"/>
        <v>153.63201570467811</v>
      </c>
      <c r="I93" s="21">
        <f t="shared" si="18"/>
        <v>153.63201570467811</v>
      </c>
      <c r="J93" s="19">
        <f t="shared" si="19"/>
        <v>2208.9031736149082</v>
      </c>
      <c r="K93" s="20">
        <v>0</v>
      </c>
      <c r="L93" s="21">
        <f>+'Tabla de amortización de deuda'!F88</f>
        <v>375.00000000000011</v>
      </c>
      <c r="M93" s="19">
        <f t="shared" si="24"/>
        <v>2141.1672050242641</v>
      </c>
      <c r="N93" s="16">
        <f t="shared" si="22"/>
        <v>1.8769265121506118E-2</v>
      </c>
      <c r="O93" s="17">
        <f t="shared" si="20"/>
        <v>3.8862963299618301</v>
      </c>
      <c r="P93" s="17">
        <f t="shared" si="25"/>
        <v>0.25731439784722276</v>
      </c>
      <c r="Q93" s="19">
        <f t="shared" si="21"/>
        <v>550.95315005103953</v>
      </c>
    </row>
    <row r="94" spans="2:17" x14ac:dyDescent="0.25">
      <c r="B94" s="14">
        <f t="shared" si="14"/>
        <v>74</v>
      </c>
      <c r="C94" s="20">
        <f t="shared" si="26"/>
        <v>6155.4300587676898</v>
      </c>
      <c r="D94" s="21">
        <f t="shared" si="23"/>
        <v>3077.7150293838449</v>
      </c>
      <c r="E94" s="19">
        <f t="shared" si="15"/>
        <v>3077.7150293838449</v>
      </c>
      <c r="F94" s="21">
        <f>+'Tabla de amortización de deuda'!D89</f>
        <v>163.19444444444454</v>
      </c>
      <c r="G94" s="21">
        <f t="shared" si="16"/>
        <v>391.0123623001524</v>
      </c>
      <c r="H94" s="21">
        <f t="shared" si="17"/>
        <v>153.88575146919226</v>
      </c>
      <c r="I94" s="21">
        <f t="shared" si="18"/>
        <v>153.88575146919226</v>
      </c>
      <c r="J94" s="19">
        <f t="shared" si="19"/>
        <v>2215.7367197008634</v>
      </c>
      <c r="K94" s="20">
        <v>0</v>
      </c>
      <c r="L94" s="21">
        <f>+'Tabla de amortización de deuda'!F89</f>
        <v>371.52777777777789</v>
      </c>
      <c r="M94" s="19">
        <f t="shared" si="24"/>
        <v>2151.98044486147</v>
      </c>
      <c r="N94" s="16">
        <f t="shared" si="22"/>
        <v>1.8769265121506118E-2</v>
      </c>
      <c r="O94" s="17">
        <f t="shared" si="20"/>
        <v>3.9592392561196199</v>
      </c>
      <c r="P94" s="17">
        <f t="shared" si="25"/>
        <v>0.25257377372543083</v>
      </c>
      <c r="Q94" s="19">
        <f t="shared" si="21"/>
        <v>543.53382194199287</v>
      </c>
    </row>
    <row r="95" spans="2:17" x14ac:dyDescent="0.25">
      <c r="B95" s="14">
        <f t="shared" si="14"/>
        <v>75</v>
      </c>
      <c r="C95" s="20">
        <f t="shared" si="26"/>
        <v>6165.596251958028</v>
      </c>
      <c r="D95" s="21">
        <f t="shared" si="23"/>
        <v>3082.798125979014</v>
      </c>
      <c r="E95" s="19">
        <f t="shared" si="15"/>
        <v>3082.798125979014</v>
      </c>
      <c r="F95" s="21">
        <f>+'Tabla de amortización de deuda'!D90</f>
        <v>159.72222222222231</v>
      </c>
      <c r="G95" s="21">
        <f t="shared" si="16"/>
        <v>392.21941367383351</v>
      </c>
      <c r="H95" s="21">
        <f t="shared" si="17"/>
        <v>154.13990629895071</v>
      </c>
      <c r="I95" s="21">
        <f t="shared" si="18"/>
        <v>154.13990629895071</v>
      </c>
      <c r="J95" s="19">
        <f t="shared" si="19"/>
        <v>2222.5766774850567</v>
      </c>
      <c r="K95" s="20">
        <v>0</v>
      </c>
      <c r="L95" s="21">
        <f>+'Tabla de amortización de deuda'!F90</f>
        <v>368.05555555555566</v>
      </c>
      <c r="M95" s="19">
        <f t="shared" si="24"/>
        <v>2162.8009345274027</v>
      </c>
      <c r="N95" s="16">
        <f t="shared" si="22"/>
        <v>1.8769265121506118E-2</v>
      </c>
      <c r="O95" s="17">
        <f t="shared" si="20"/>
        <v>4.033551267397204</v>
      </c>
      <c r="P95" s="17">
        <f t="shared" si="25"/>
        <v>0.24792048835052652</v>
      </c>
      <c r="Q95" s="19">
        <f t="shared" si="21"/>
        <v>536.20266389300878</v>
      </c>
    </row>
    <row r="96" spans="2:17" x14ac:dyDescent="0.25">
      <c r="B96" s="14">
        <f t="shared" si="14"/>
        <v>76</v>
      </c>
      <c r="C96" s="20">
        <f t="shared" si="26"/>
        <v>6175.7792354429512</v>
      </c>
      <c r="D96" s="21">
        <f t="shared" si="23"/>
        <v>3087.8896177214756</v>
      </c>
      <c r="E96" s="19">
        <f t="shared" si="15"/>
        <v>3087.8896177214756</v>
      </c>
      <c r="F96" s="21">
        <f>+'Tabla de amortización de deuda'!D91</f>
        <v>156.25000000000014</v>
      </c>
      <c r="G96" s="21">
        <f t="shared" si="16"/>
        <v>393.4275983923992</v>
      </c>
      <c r="H96" s="21">
        <f t="shared" si="17"/>
        <v>154.39448088607378</v>
      </c>
      <c r="I96" s="21">
        <f t="shared" si="18"/>
        <v>154.39448088607378</v>
      </c>
      <c r="J96" s="19">
        <f t="shared" si="19"/>
        <v>2229.4230575569286</v>
      </c>
      <c r="K96" s="20">
        <v>0</v>
      </c>
      <c r="L96" s="21">
        <f>+'Tabla de amortización de deuda'!F91</f>
        <v>364.58333333333348</v>
      </c>
      <c r="M96" s="19">
        <f t="shared" si="24"/>
        <v>2173.6286859957427</v>
      </c>
      <c r="N96" s="16">
        <f t="shared" si="22"/>
        <v>1.8769265121506118E-2</v>
      </c>
      <c r="O96" s="17">
        <f t="shared" si="20"/>
        <v>4.1092580605161686</v>
      </c>
      <c r="P96" s="17">
        <f t="shared" si="25"/>
        <v>0.24335293263971572</v>
      </c>
      <c r="Q96" s="19">
        <f t="shared" si="21"/>
        <v>528.95891520687576</v>
      </c>
    </row>
    <row r="97" spans="2:17" x14ac:dyDescent="0.25">
      <c r="B97" s="14">
        <f t="shared" si="14"/>
        <v>77</v>
      </c>
      <c r="C97" s="20">
        <f t="shared" si="26"/>
        <v>6185.9790369529956</v>
      </c>
      <c r="D97" s="21">
        <f t="shared" si="23"/>
        <v>3092.9895184764978</v>
      </c>
      <c r="E97" s="19">
        <f t="shared" si="15"/>
        <v>3092.9895184764978</v>
      </c>
      <c r="F97" s="21">
        <f>+'Tabla de amortización de deuda'!D92</f>
        <v>152.77777777777791</v>
      </c>
      <c r="G97" s="21">
        <f t="shared" si="16"/>
        <v>394.63691832766051</v>
      </c>
      <c r="H97" s="21">
        <f t="shared" si="17"/>
        <v>154.64947592382489</v>
      </c>
      <c r="I97" s="21">
        <f t="shared" si="18"/>
        <v>154.64947592382489</v>
      </c>
      <c r="J97" s="19">
        <f t="shared" si="19"/>
        <v>2236.2758705234096</v>
      </c>
      <c r="K97" s="20">
        <v>0</v>
      </c>
      <c r="L97" s="21">
        <f>+'Tabla de amortización de deuda'!F92</f>
        <v>361.11111111111126</v>
      </c>
      <c r="M97" s="19">
        <f t="shared" si="24"/>
        <v>2184.463711259948</v>
      </c>
      <c r="N97" s="16">
        <f t="shared" si="22"/>
        <v>1.8769265121506118E-2</v>
      </c>
      <c r="O97" s="17">
        <f t="shared" si="20"/>
        <v>4.186385814506683</v>
      </c>
      <c r="P97" s="17">
        <f t="shared" si="25"/>
        <v>0.23886952715509294</v>
      </c>
      <c r="Q97" s="19">
        <f t="shared" si="21"/>
        <v>521.80181379612327</v>
      </c>
    </row>
    <row r="98" spans="2:17" x14ac:dyDescent="0.25">
      <c r="B98" s="14">
        <f t="shared" si="14"/>
        <v>78</v>
      </c>
      <c r="C98" s="20">
        <f t="shared" si="26"/>
        <v>6196.1956842644977</v>
      </c>
      <c r="D98" s="21">
        <f t="shared" si="23"/>
        <v>3098.0978421322488</v>
      </c>
      <c r="E98" s="19">
        <f t="shared" si="15"/>
        <v>3098.0978421322488</v>
      </c>
      <c r="F98" s="21">
        <f>+'Tabla de amortización de deuda'!D93</f>
        <v>149.30555555555566</v>
      </c>
      <c r="G98" s="21">
        <f t="shared" si="16"/>
        <v>395.84737535452024</v>
      </c>
      <c r="H98" s="21">
        <f t="shared" si="17"/>
        <v>154.90489210661246</v>
      </c>
      <c r="I98" s="21">
        <f t="shared" si="18"/>
        <v>154.90489210661246</v>
      </c>
      <c r="J98" s="19">
        <f t="shared" si="19"/>
        <v>2243.1351270089481</v>
      </c>
      <c r="K98" s="20">
        <v>0</v>
      </c>
      <c r="L98" s="21">
        <f>+'Tabla de amortización de deuda'!F93</f>
        <v>357.63888888888903</v>
      </c>
      <c r="M98" s="19">
        <f t="shared" si="24"/>
        <v>2195.3060223332836</v>
      </c>
      <c r="N98" s="16">
        <f t="shared" si="22"/>
        <v>1.8769265121506118E-2</v>
      </c>
      <c r="O98" s="17">
        <f t="shared" si="20"/>
        <v>4.264961199760072</v>
      </c>
      <c r="P98" s="17">
        <f t="shared" si="25"/>
        <v>0.23446872155747997</v>
      </c>
      <c r="Q98" s="19">
        <f t="shared" si="21"/>
        <v>514.73059648392154</v>
      </c>
    </row>
    <row r="99" spans="2:17" x14ac:dyDescent="0.25">
      <c r="B99" s="14">
        <f t="shared" si="14"/>
        <v>79</v>
      </c>
      <c r="C99" s="20">
        <f t="shared" si="26"/>
        <v>6206.4292051996681</v>
      </c>
      <c r="D99" s="21">
        <f t="shared" si="23"/>
        <v>3103.2146025998341</v>
      </c>
      <c r="E99" s="19">
        <f t="shared" si="15"/>
        <v>3103.2146025998341</v>
      </c>
      <c r="F99" s="21">
        <f>+'Tabla de amortización de deuda'!D94</f>
        <v>145.83333333333343</v>
      </c>
      <c r="G99" s="21">
        <f t="shared" si="16"/>
        <v>397.05897135097752</v>
      </c>
      <c r="H99" s="21">
        <f t="shared" si="17"/>
        <v>155.16073012999172</v>
      </c>
      <c r="I99" s="21">
        <f t="shared" si="18"/>
        <v>155.16073012999172</v>
      </c>
      <c r="J99" s="19">
        <f t="shared" si="19"/>
        <v>2250.0008376555397</v>
      </c>
      <c r="K99" s="20">
        <v>0</v>
      </c>
      <c r="L99" s="21">
        <f>+'Tabla de amortización de deuda'!F94</f>
        <v>354.16666666666674</v>
      </c>
      <c r="M99" s="19">
        <f t="shared" si="24"/>
        <v>2206.1556312488565</v>
      </c>
      <c r="N99" s="16">
        <f t="shared" si="22"/>
        <v>1.8769265121506118E-2</v>
      </c>
      <c r="O99" s="17">
        <f t="shared" si="20"/>
        <v>4.3450113872513052</v>
      </c>
      <c r="P99" s="17">
        <f t="shared" si="25"/>
        <v>0.2301489940703261</v>
      </c>
      <c r="Q99" s="19">
        <f t="shared" si="21"/>
        <v>507.74449929450958</v>
      </c>
    </row>
    <row r="100" spans="2:17" x14ac:dyDescent="0.25">
      <c r="B100" s="14">
        <f t="shared" si="14"/>
        <v>80</v>
      </c>
      <c r="C100" s="20">
        <f t="shared" si="26"/>
        <v>6216.6796276266678</v>
      </c>
      <c r="D100" s="21">
        <f t="shared" si="23"/>
        <v>3108.3398138133339</v>
      </c>
      <c r="E100" s="19">
        <f t="shared" si="15"/>
        <v>3108.3398138133339</v>
      </c>
      <c r="F100" s="21">
        <f>+'Tabla de amortización de deuda'!D95</f>
        <v>142.36111111111123</v>
      </c>
      <c r="G100" s="21">
        <f t="shared" si="16"/>
        <v>398.27170819813335</v>
      </c>
      <c r="H100" s="21">
        <f t="shared" si="17"/>
        <v>155.41699069066669</v>
      </c>
      <c r="I100" s="21">
        <f t="shared" si="18"/>
        <v>155.41699069066669</v>
      </c>
      <c r="J100" s="19">
        <f t="shared" si="19"/>
        <v>2256.8730131227558</v>
      </c>
      <c r="K100" s="20">
        <v>0</v>
      </c>
      <c r="L100" s="21">
        <f>+'Tabla de amortización de deuda'!F95</f>
        <v>350.69444444444457</v>
      </c>
      <c r="M100" s="19">
        <f t="shared" si="24"/>
        <v>2217.012550059645</v>
      </c>
      <c r="N100" s="16">
        <f t="shared" si="22"/>
        <v>1.8769265121506118E-2</v>
      </c>
      <c r="O100" s="17">
        <f t="shared" si="20"/>
        <v>4.4265640579345886</v>
      </c>
      <c r="P100" s="17">
        <f t="shared" si="25"/>
        <v>0.22590885095348529</v>
      </c>
      <c r="Q100" s="19">
        <f t="shared" si="21"/>
        <v>500.84275773343069</v>
      </c>
    </row>
    <row r="101" spans="2:17" x14ac:dyDescent="0.25">
      <c r="B101" s="14">
        <f t="shared" si="14"/>
        <v>81</v>
      </c>
      <c r="C101" s="20">
        <f t="shared" si="26"/>
        <v>6226.9469794596844</v>
      </c>
      <c r="D101" s="21">
        <f t="shared" si="23"/>
        <v>3113.4734897298422</v>
      </c>
      <c r="E101" s="19">
        <f t="shared" si="15"/>
        <v>3113.4734897298422</v>
      </c>
      <c r="F101" s="21">
        <f>+'Tabla de amortización de deuda'!D96</f>
        <v>138.888888888889</v>
      </c>
      <c r="G101" s="21">
        <f t="shared" si="16"/>
        <v>399.48558778019532</v>
      </c>
      <c r="H101" s="21">
        <f t="shared" si="17"/>
        <v>155.67367448649213</v>
      </c>
      <c r="I101" s="21">
        <f t="shared" si="18"/>
        <v>155.67367448649213</v>
      </c>
      <c r="J101" s="19">
        <f t="shared" si="19"/>
        <v>2263.7516640877739</v>
      </c>
      <c r="K101" s="20">
        <v>0</v>
      </c>
      <c r="L101" s="21">
        <f>+'Tabla de amortización de deuda'!F96</f>
        <v>347.22222222222234</v>
      </c>
      <c r="M101" s="19">
        <f t="shared" si="24"/>
        <v>2227.8767908385357</v>
      </c>
      <c r="N101" s="16">
        <f t="shared" si="22"/>
        <v>1.8769265121506118E-2</v>
      </c>
      <c r="O101" s="17">
        <f t="shared" si="20"/>
        <v>4.5096474123152923</v>
      </c>
      <c r="P101" s="17">
        <f t="shared" si="25"/>
        <v>0.22174682598668868</v>
      </c>
      <c r="Q101" s="19">
        <f t="shared" si="21"/>
        <v>494.02460705785518</v>
      </c>
    </row>
    <row r="102" spans="2:17" x14ac:dyDescent="0.25">
      <c r="B102" s="14">
        <f t="shared" si="14"/>
        <v>82</v>
      </c>
      <c r="C102" s="20">
        <f t="shared" si="26"/>
        <v>6237.2312886590089</v>
      </c>
      <c r="D102" s="21">
        <f t="shared" si="23"/>
        <v>3118.6156443295044</v>
      </c>
      <c r="E102" s="19">
        <f t="shared" si="15"/>
        <v>3118.6156443295044</v>
      </c>
      <c r="F102" s="21">
        <f>+'Tabla de amortización de deuda'!D97</f>
        <v>135.41666666666677</v>
      </c>
      <c r="G102" s="21">
        <f t="shared" si="16"/>
        <v>400.70061198448309</v>
      </c>
      <c r="H102" s="21">
        <f t="shared" si="17"/>
        <v>155.93078221647522</v>
      </c>
      <c r="I102" s="21">
        <f t="shared" si="18"/>
        <v>155.93078221647522</v>
      </c>
      <c r="J102" s="19">
        <f t="shared" si="19"/>
        <v>2270.6368012454041</v>
      </c>
      <c r="K102" s="20">
        <v>0</v>
      </c>
      <c r="L102" s="21">
        <f>+'Tabla de amortización de deuda'!F97</f>
        <v>343.75000000000011</v>
      </c>
      <c r="M102" s="19">
        <f t="shared" si="24"/>
        <v>2238.7483656783543</v>
      </c>
      <c r="N102" s="16">
        <f t="shared" si="22"/>
        <v>1.8769265121506118E-2</v>
      </c>
      <c r="O102" s="17">
        <f t="shared" si="20"/>
        <v>4.5942901802015523</v>
      </c>
      <c r="P102" s="17">
        <f t="shared" si="25"/>
        <v>0.21766147996253249</v>
      </c>
      <c r="Q102" s="19">
        <f t="shared" si="21"/>
        <v>487.28928253725149</v>
      </c>
    </row>
    <row r="103" spans="2:17" x14ac:dyDescent="0.25">
      <c r="B103" s="14">
        <f t="shared" si="14"/>
        <v>83</v>
      </c>
      <c r="C103" s="20">
        <f t="shared" si="26"/>
        <v>6247.53258323111</v>
      </c>
      <c r="D103" s="21">
        <f t="shared" si="23"/>
        <v>3123.766291615555</v>
      </c>
      <c r="E103" s="19">
        <f t="shared" si="15"/>
        <v>3123.766291615555</v>
      </c>
      <c r="F103" s="21">
        <f>+'Tabla de amortización de deuda'!D98</f>
        <v>131.94444444444454</v>
      </c>
      <c r="G103" s="21">
        <f t="shared" si="16"/>
        <v>401.91678270143325</v>
      </c>
      <c r="H103" s="21">
        <f t="shared" si="17"/>
        <v>156.18831458077776</v>
      </c>
      <c r="I103" s="21">
        <f t="shared" si="18"/>
        <v>156.18831458077776</v>
      </c>
      <c r="J103" s="19">
        <f t="shared" si="19"/>
        <v>2277.5284353081215</v>
      </c>
      <c r="K103" s="20">
        <v>0</v>
      </c>
      <c r="L103" s="21">
        <f>+'Tabla de amortización de deuda'!F98</f>
        <v>340.27777777777789</v>
      </c>
      <c r="M103" s="19">
        <f t="shared" si="24"/>
        <v>2249.6272866918994</v>
      </c>
      <c r="N103" s="16">
        <f t="shared" si="22"/>
        <v>1.8769265121506118E-2</v>
      </c>
      <c r="O103" s="17">
        <f t="shared" si="20"/>
        <v>4.6805216306388875</v>
      </c>
      <c r="P103" s="17">
        <f t="shared" si="25"/>
        <v>0.21365140018880777</v>
      </c>
      <c r="Q103" s="19">
        <f t="shared" si="21"/>
        <v>480.63601970467278</v>
      </c>
    </row>
    <row r="104" spans="2:17" x14ac:dyDescent="0.25">
      <c r="B104" s="14">
        <f t="shared" si="14"/>
        <v>84</v>
      </c>
      <c r="C104" s="20">
        <f t="shared" si="26"/>
        <v>6257.8508912287116</v>
      </c>
      <c r="D104" s="21">
        <f t="shared" si="23"/>
        <v>3128.9254456143558</v>
      </c>
      <c r="E104" s="19">
        <f t="shared" si="15"/>
        <v>3128.9254456143558</v>
      </c>
      <c r="F104" s="21">
        <f>+'Tabla de amortización de deuda'!D99</f>
        <v>128.47222222222231</v>
      </c>
      <c r="G104" s="21">
        <f t="shared" si="16"/>
        <v>403.13410182460467</v>
      </c>
      <c r="H104" s="21">
        <f t="shared" si="17"/>
        <v>156.44627228071781</v>
      </c>
      <c r="I104" s="21">
        <f t="shared" si="18"/>
        <v>156.44627228071781</v>
      </c>
      <c r="J104" s="19">
        <f t="shared" si="19"/>
        <v>2284.4265770060929</v>
      </c>
      <c r="K104" s="20">
        <v>0</v>
      </c>
      <c r="L104" s="21">
        <f>+'Tabla de amortización de deuda'!F99</f>
        <v>336.80555555555566</v>
      </c>
      <c r="M104" s="19">
        <f t="shared" si="24"/>
        <v>2260.5135660119727</v>
      </c>
      <c r="N104" s="16">
        <f t="shared" si="22"/>
        <v>1.8769265121506118E-2</v>
      </c>
      <c r="O104" s="17">
        <f t="shared" si="20"/>
        <v>4.7683715820312935</v>
      </c>
      <c r="P104" s="17">
        <f t="shared" si="25"/>
        <v>0.20971519999999808</v>
      </c>
      <c r="Q104" s="19">
        <f t="shared" si="21"/>
        <v>474.06405459890971</v>
      </c>
    </row>
    <row r="105" spans="2:17" x14ac:dyDescent="0.25">
      <c r="B105" s="14">
        <f t="shared" si="14"/>
        <v>85</v>
      </c>
      <c r="C105" s="20">
        <f t="shared" si="26"/>
        <v>6268.1862407508697</v>
      </c>
      <c r="D105" s="21">
        <f t="shared" si="23"/>
        <v>3134.0931203754349</v>
      </c>
      <c r="E105" s="19">
        <f t="shared" si="15"/>
        <v>3134.0931203754349</v>
      </c>
      <c r="F105" s="21">
        <f>+'Tabla de amortización de deuda'!D100</f>
        <v>125.00000000000007</v>
      </c>
      <c r="G105" s="21">
        <f t="shared" si="16"/>
        <v>404.35257125068364</v>
      </c>
      <c r="H105" s="21">
        <f t="shared" si="17"/>
        <v>156.70465601877174</v>
      </c>
      <c r="I105" s="21">
        <f t="shared" si="18"/>
        <v>156.70465601877174</v>
      </c>
      <c r="J105" s="19">
        <f t="shared" si="19"/>
        <v>2291.3312370872077</v>
      </c>
      <c r="K105" s="20">
        <v>0</v>
      </c>
      <c r="L105" s="21">
        <f>+'Tabla de amortización de deuda'!F100</f>
        <v>333.33333333333343</v>
      </c>
      <c r="M105" s="19">
        <f t="shared" si="24"/>
        <v>2271.4072157914175</v>
      </c>
      <c r="N105" s="16">
        <f t="shared" si="22"/>
        <v>1.8769265121506118E-2</v>
      </c>
      <c r="O105" s="17">
        <f t="shared" si="20"/>
        <v>4.8578704124522938</v>
      </c>
      <c r="P105" s="17">
        <f t="shared" si="25"/>
        <v>0.20585151827777795</v>
      </c>
      <c r="Q105" s="19">
        <f t="shared" si="21"/>
        <v>467.57262399776369</v>
      </c>
    </row>
    <row r="106" spans="2:17" x14ac:dyDescent="0.25">
      <c r="B106" s="14">
        <f t="shared" si="14"/>
        <v>86</v>
      </c>
      <c r="C106" s="20">
        <f t="shared" si="26"/>
        <v>6278.5386599430476</v>
      </c>
      <c r="D106" s="21">
        <f t="shared" si="23"/>
        <v>3139.2693299715238</v>
      </c>
      <c r="E106" s="19">
        <f t="shared" si="15"/>
        <v>3139.2693299715238</v>
      </c>
      <c r="F106" s="21">
        <f>+'Tabla de amortización de deuda'!D101</f>
        <v>121.52777777777787</v>
      </c>
      <c r="G106" s="21">
        <f t="shared" si="16"/>
        <v>405.57219287948908</v>
      </c>
      <c r="H106" s="21">
        <f t="shared" si="17"/>
        <v>156.9634664985762</v>
      </c>
      <c r="I106" s="21">
        <f t="shared" si="18"/>
        <v>156.9634664985762</v>
      </c>
      <c r="J106" s="19">
        <f t="shared" si="19"/>
        <v>2298.2424263171047</v>
      </c>
      <c r="K106" s="20">
        <v>0</v>
      </c>
      <c r="L106" s="21">
        <f>+'Tabla de amortización de deuda'!F101</f>
        <v>329.8611111111112</v>
      </c>
      <c r="M106" s="19">
        <f t="shared" si="24"/>
        <v>2282.3082482031459</v>
      </c>
      <c r="N106" s="16">
        <f t="shared" si="22"/>
        <v>1.8769265121506118E-2</v>
      </c>
      <c r="O106" s="17">
        <f t="shared" si="20"/>
        <v>4.9490490701495311</v>
      </c>
      <c r="P106" s="17">
        <f t="shared" si="25"/>
        <v>0.20205901898034442</v>
      </c>
      <c r="Q106" s="19">
        <f t="shared" si="21"/>
        <v>461.1609656426761</v>
      </c>
    </row>
    <row r="107" spans="2:17" x14ac:dyDescent="0.25">
      <c r="B107" s="14">
        <f t="shared" si="14"/>
        <v>87</v>
      </c>
      <c r="C107" s="20">
        <f t="shared" si="26"/>
        <v>6288.9081769971926</v>
      </c>
      <c r="D107" s="21">
        <f t="shared" si="23"/>
        <v>3144.4540884985963</v>
      </c>
      <c r="E107" s="19">
        <f t="shared" si="15"/>
        <v>3144.4540884985963</v>
      </c>
      <c r="F107" s="21">
        <f>+'Tabla de amortización de deuda'!D102</f>
        <v>118.05555555555566</v>
      </c>
      <c r="G107" s="21">
        <f t="shared" si="16"/>
        <v>406.79296861397717</v>
      </c>
      <c r="H107" s="21">
        <f t="shared" si="17"/>
        <v>157.22270442492982</v>
      </c>
      <c r="I107" s="21">
        <f t="shared" si="18"/>
        <v>157.22270442492982</v>
      </c>
      <c r="J107" s="19">
        <f t="shared" si="19"/>
        <v>2305.1601554792041</v>
      </c>
      <c r="K107" s="20">
        <v>0</v>
      </c>
      <c r="L107" s="21">
        <f>+'Tabla de amortización de deuda'!F102</f>
        <v>326.38888888888903</v>
      </c>
      <c r="M107" s="19">
        <f t="shared" si="24"/>
        <v>2293.2166754401746</v>
      </c>
      <c r="N107" s="16">
        <f t="shared" si="22"/>
        <v>1.8769265121506118E-2</v>
      </c>
      <c r="O107" s="17">
        <f t="shared" si="20"/>
        <v>5.0419390842465122</v>
      </c>
      <c r="P107" s="17">
        <f t="shared" si="25"/>
        <v>0.19833639068042094</v>
      </c>
      <c r="Q107" s="19">
        <f t="shared" si="21"/>
        <v>454.82831845495855</v>
      </c>
    </row>
    <row r="108" spans="2:17" x14ac:dyDescent="0.25">
      <c r="B108" s="14">
        <f t="shared" si="14"/>
        <v>88</v>
      </c>
      <c r="C108" s="20">
        <f t="shared" si="26"/>
        <v>6299.2948201518147</v>
      </c>
      <c r="D108" s="21">
        <f t="shared" si="23"/>
        <v>3149.6474100759074</v>
      </c>
      <c r="E108" s="19">
        <f t="shared" si="15"/>
        <v>3149.6474100759074</v>
      </c>
      <c r="F108" s="21">
        <f>+'Tabla de amortización de deuda'!D103</f>
        <v>114.58333333333343</v>
      </c>
      <c r="G108" s="21">
        <f t="shared" si="16"/>
        <v>408.01490036024751</v>
      </c>
      <c r="H108" s="21">
        <f t="shared" si="17"/>
        <v>157.48237050379538</v>
      </c>
      <c r="I108" s="21">
        <f t="shared" si="18"/>
        <v>157.48237050379538</v>
      </c>
      <c r="J108" s="19">
        <f t="shared" si="19"/>
        <v>2312.0844353747357</v>
      </c>
      <c r="K108" s="20">
        <v>0</v>
      </c>
      <c r="L108" s="21">
        <f>+'Tabla de amortización de deuda'!F103</f>
        <v>322.91666666666674</v>
      </c>
      <c r="M108" s="19">
        <f t="shared" si="24"/>
        <v>2304.1325097156596</v>
      </c>
      <c r="N108" s="16">
        <f t="shared" si="22"/>
        <v>1.8769265121506118E-2</v>
      </c>
      <c r="O108" s="17">
        <f t="shared" si="20"/>
        <v>5.1365725756452179</v>
      </c>
      <c r="P108" s="17">
        <f t="shared" si="25"/>
        <v>0.19468234611177229</v>
      </c>
      <c r="Q108" s="19">
        <f t="shared" si="21"/>
        <v>448.57392274385057</v>
      </c>
    </row>
    <row r="109" spans="2:17" x14ac:dyDescent="0.25">
      <c r="B109" s="14">
        <f t="shared" si="14"/>
        <v>89</v>
      </c>
      <c r="C109" s="20">
        <f t="shared" si="26"/>
        <v>6309.69861769206</v>
      </c>
      <c r="D109" s="21">
        <f t="shared" si="23"/>
        <v>3154.84930884603</v>
      </c>
      <c r="E109" s="19">
        <f t="shared" si="15"/>
        <v>3154.84930884603</v>
      </c>
      <c r="F109" s="21">
        <f>+'Tabla de amortización de deuda'!D104</f>
        <v>111.1111111111112</v>
      </c>
      <c r="G109" s="21">
        <f t="shared" si="16"/>
        <v>409.23799002754731</v>
      </c>
      <c r="H109" s="21">
        <f t="shared" si="17"/>
        <v>157.74246544230152</v>
      </c>
      <c r="I109" s="21">
        <f t="shared" si="18"/>
        <v>157.74246544230152</v>
      </c>
      <c r="J109" s="19">
        <f t="shared" si="19"/>
        <v>2319.0152768227686</v>
      </c>
      <c r="K109" s="20">
        <v>0</v>
      </c>
      <c r="L109" s="21">
        <f>+'Tabla de amortización de deuda'!F104</f>
        <v>319.44444444444457</v>
      </c>
      <c r="M109" s="19">
        <f t="shared" si="24"/>
        <v>2315.055763262927</v>
      </c>
      <c r="N109" s="16">
        <f t="shared" si="22"/>
        <v>1.8769265121506118E-2</v>
      </c>
      <c r="O109" s="17">
        <f t="shared" si="20"/>
        <v>5.2329822681333606</v>
      </c>
      <c r="P109" s="17">
        <f t="shared" si="25"/>
        <v>0.1910956217240741</v>
      </c>
      <c r="Q109" s="19">
        <f t="shared" si="21"/>
        <v>442.39702040662996</v>
      </c>
    </row>
    <row r="110" spans="2:17" x14ac:dyDescent="0.25">
      <c r="B110" s="14">
        <f t="shared" si="14"/>
        <v>90</v>
      </c>
      <c r="C110" s="20">
        <f t="shared" si="26"/>
        <v>6320.1195979497925</v>
      </c>
      <c r="D110" s="21">
        <f t="shared" si="23"/>
        <v>3160.0597989748962</v>
      </c>
      <c r="E110" s="19">
        <f t="shared" si="15"/>
        <v>3160.0597989748962</v>
      </c>
      <c r="F110" s="21">
        <f>+'Tabla de amortización de deuda'!D105</f>
        <v>107.63888888888899</v>
      </c>
      <c r="G110" s="21">
        <f t="shared" si="16"/>
        <v>410.46223952827756</v>
      </c>
      <c r="H110" s="21">
        <f t="shared" si="17"/>
        <v>158.00298994874481</v>
      </c>
      <c r="I110" s="21">
        <f t="shared" si="18"/>
        <v>158.00298994874481</v>
      </c>
      <c r="J110" s="19">
        <f t="shared" si="19"/>
        <v>2325.95269066024</v>
      </c>
      <c r="K110" s="20">
        <v>0</v>
      </c>
      <c r="L110" s="21">
        <f>+'Tabla de amortización de deuda'!F105</f>
        <v>315.97222222222234</v>
      </c>
      <c r="M110" s="19">
        <f t="shared" si="24"/>
        <v>2325.9864483355072</v>
      </c>
      <c r="N110" s="16">
        <f t="shared" si="22"/>
        <v>1.8769265121506118E-2</v>
      </c>
      <c r="O110" s="17">
        <f t="shared" si="20"/>
        <v>5.3312014997000956</v>
      </c>
      <c r="P110" s="17">
        <f t="shared" si="25"/>
        <v>0.18757497724598376</v>
      </c>
      <c r="Q110" s="19">
        <f t="shared" si="21"/>
        <v>436.29685512099934</v>
      </c>
    </row>
    <row r="111" spans="2:17" x14ac:dyDescent="0.25">
      <c r="B111" s="14">
        <f t="shared" si="14"/>
        <v>91</v>
      </c>
      <c r="C111" s="20">
        <f t="shared" si="26"/>
        <v>6330.5577893036661</v>
      </c>
      <c r="D111" s="21">
        <f t="shared" si="23"/>
        <v>3165.2788946518331</v>
      </c>
      <c r="E111" s="19">
        <f t="shared" si="15"/>
        <v>3165.2788946518331</v>
      </c>
      <c r="F111" s="21">
        <f>+'Tabla de amortización de deuda'!D106</f>
        <v>104.16666666666674</v>
      </c>
      <c r="G111" s="21">
        <f t="shared" si="16"/>
        <v>411.68765077799736</v>
      </c>
      <c r="H111" s="21">
        <f t="shared" si="17"/>
        <v>158.26394473259165</v>
      </c>
      <c r="I111" s="21">
        <f t="shared" si="18"/>
        <v>158.26394473259165</v>
      </c>
      <c r="J111" s="19">
        <f t="shared" si="19"/>
        <v>2332.8966877419857</v>
      </c>
      <c r="K111" s="20">
        <v>0</v>
      </c>
      <c r="L111" s="21">
        <f>+'Tabla de amortización de deuda'!F106</f>
        <v>312.50000000000011</v>
      </c>
      <c r="M111" s="19">
        <f t="shared" si="24"/>
        <v>2336.924577207169</v>
      </c>
      <c r="N111" s="16">
        <f t="shared" si="22"/>
        <v>1.8769265121506118E-2</v>
      </c>
      <c r="O111" s="17">
        <f t="shared" si="20"/>
        <v>5.4312642340641393</v>
      </c>
      <c r="P111" s="17">
        <f t="shared" si="25"/>
        <v>0.18411919525626061</v>
      </c>
      <c r="Q111" s="19">
        <f t="shared" si="21"/>
        <v>430.27267252996103</v>
      </c>
    </row>
    <row r="112" spans="2:17" x14ac:dyDescent="0.25">
      <c r="B112" s="14">
        <f t="shared" si="14"/>
        <v>92</v>
      </c>
      <c r="C112" s="20">
        <f t="shared" si="26"/>
        <v>6341.0132201792057</v>
      </c>
      <c r="D112" s="21">
        <f t="shared" si="23"/>
        <v>3170.5066100896029</v>
      </c>
      <c r="E112" s="19">
        <f t="shared" si="15"/>
        <v>3170.5066100896029</v>
      </c>
      <c r="F112" s="21">
        <f>+'Tabla de amortización de deuda'!D107</f>
        <v>100.69444444444453</v>
      </c>
      <c r="G112" s="21">
        <f t="shared" si="16"/>
        <v>412.91422569542971</v>
      </c>
      <c r="H112" s="21">
        <f t="shared" si="17"/>
        <v>158.52533050448017</v>
      </c>
      <c r="I112" s="21">
        <f t="shared" si="18"/>
        <v>158.52533050448017</v>
      </c>
      <c r="J112" s="19">
        <f t="shared" si="19"/>
        <v>2339.8472789407683</v>
      </c>
      <c r="K112" s="20">
        <v>0</v>
      </c>
      <c r="L112" s="21">
        <f>+'Tabla de amortización de deuda'!F107</f>
        <v>309.02777777777789</v>
      </c>
      <c r="M112" s="19">
        <f t="shared" si="24"/>
        <v>2347.8701621719506</v>
      </c>
      <c r="N112" s="16">
        <f t="shared" si="22"/>
        <v>1.8769265121506118E-2</v>
      </c>
      <c r="O112" s="17">
        <f t="shared" si="20"/>
        <v>5.5332050724182427</v>
      </c>
      <c r="P112" s="17">
        <f t="shared" si="25"/>
        <v>0.18072708076278801</v>
      </c>
      <c r="Q112" s="19">
        <f t="shared" si="21"/>
        <v>424.32372041939033</v>
      </c>
    </row>
    <row r="113" spans="2:17" x14ac:dyDescent="0.25">
      <c r="B113" s="14">
        <f t="shared" si="14"/>
        <v>93</v>
      </c>
      <c r="C113" s="20">
        <f t="shared" si="26"/>
        <v>6351.4859190488824</v>
      </c>
      <c r="D113" s="21">
        <f t="shared" si="23"/>
        <v>3175.7429595244412</v>
      </c>
      <c r="E113" s="19">
        <f t="shared" si="15"/>
        <v>3175.7429595244412</v>
      </c>
      <c r="F113" s="21">
        <f>+'Tabla de amortización de deuda'!D108</f>
        <v>97.2222222222223</v>
      </c>
      <c r="G113" s="21">
        <f t="shared" si="16"/>
        <v>414.14196620246622</v>
      </c>
      <c r="H113" s="21">
        <f t="shared" si="17"/>
        <v>158.78714797622206</v>
      </c>
      <c r="I113" s="21">
        <f t="shared" si="18"/>
        <v>158.78714797622206</v>
      </c>
      <c r="J113" s="19">
        <f t="shared" si="19"/>
        <v>2346.8044751473085</v>
      </c>
      <c r="K113" s="20">
        <v>0</v>
      </c>
      <c r="L113" s="21">
        <f>+'Tabla de amortización de deuda'!F108</f>
        <v>305.55555555555566</v>
      </c>
      <c r="M113" s="19">
        <f t="shared" si="24"/>
        <v>2358.823215544197</v>
      </c>
      <c r="N113" s="16">
        <f t="shared" si="22"/>
        <v>1.8769265121506118E-2</v>
      </c>
      <c r="O113" s="17">
        <f t="shared" si="20"/>
        <v>5.6370592653941234</v>
      </c>
      <c r="P113" s="17">
        <f t="shared" si="25"/>
        <v>0.17739746078935067</v>
      </c>
      <c r="Q113" s="19">
        <f t="shared" si="21"/>
        <v>418.44924888851176</v>
      </c>
    </row>
    <row r="114" spans="2:17" x14ac:dyDescent="0.25">
      <c r="B114" s="14">
        <f t="shared" si="14"/>
        <v>94</v>
      </c>
      <c r="C114" s="20">
        <f t="shared" si="26"/>
        <v>6361.9759144321933</v>
      </c>
      <c r="D114" s="21">
        <f t="shared" si="23"/>
        <v>3180.9879572160967</v>
      </c>
      <c r="E114" s="19">
        <f t="shared" si="15"/>
        <v>3180.9879572160967</v>
      </c>
      <c r="F114" s="21">
        <f>+'Tabla de amortización de deuda'!D109</f>
        <v>93.750000000000071</v>
      </c>
      <c r="G114" s="21">
        <f t="shared" si="16"/>
        <v>415.37087422417306</v>
      </c>
      <c r="H114" s="21">
        <f t="shared" si="17"/>
        <v>159.04939786080485</v>
      </c>
      <c r="I114" s="21">
        <f t="shared" si="18"/>
        <v>159.04939786080485</v>
      </c>
      <c r="J114" s="19">
        <f t="shared" si="19"/>
        <v>2353.7682872703135</v>
      </c>
      <c r="K114" s="20">
        <v>0</v>
      </c>
      <c r="L114" s="21">
        <f>+'Tabla de amortización de deuda'!F109</f>
        <v>302.08333333333343</v>
      </c>
      <c r="M114" s="19">
        <f t="shared" si="24"/>
        <v>2369.7837496585898</v>
      </c>
      <c r="N114" s="16">
        <f t="shared" si="22"/>
        <v>1.8769265121506118E-2</v>
      </c>
      <c r="O114" s="17">
        <f t="shared" si="20"/>
        <v>5.742862725251948</v>
      </c>
      <c r="P114" s="17">
        <f t="shared" si="25"/>
        <v>0.17412918397002577</v>
      </c>
      <c r="Q114" s="19">
        <f t="shared" si="21"/>
        <v>412.64851051347807</v>
      </c>
    </row>
    <row r="115" spans="2:17" x14ac:dyDescent="0.25">
      <c r="B115" s="14">
        <f t="shared" si="14"/>
        <v>95</v>
      </c>
      <c r="C115" s="20">
        <f t="shared" si="26"/>
        <v>6372.4832348957361</v>
      </c>
      <c r="D115" s="21">
        <f t="shared" si="23"/>
        <v>3186.2416174478681</v>
      </c>
      <c r="E115" s="19">
        <f t="shared" si="15"/>
        <v>3186.2416174478681</v>
      </c>
      <c r="F115" s="21">
        <f>+'Tabla de amortización de deuda'!D110</f>
        <v>90.277777777777871</v>
      </c>
      <c r="G115" s="21">
        <f t="shared" si="16"/>
        <v>416.60095168879553</v>
      </c>
      <c r="H115" s="21">
        <f t="shared" si="17"/>
        <v>159.31208087239341</v>
      </c>
      <c r="I115" s="21">
        <f t="shared" si="18"/>
        <v>159.31208087239341</v>
      </c>
      <c r="J115" s="19">
        <f t="shared" si="19"/>
        <v>2360.7387262365078</v>
      </c>
      <c r="K115" s="20">
        <v>0</v>
      </c>
      <c r="L115" s="21">
        <f>+'Tabla de amortización de deuda'!F110</f>
        <v>298.6111111111112</v>
      </c>
      <c r="M115" s="19">
        <f t="shared" si="24"/>
        <v>2380.7517768701832</v>
      </c>
      <c r="N115" s="16">
        <f t="shared" si="22"/>
        <v>1.8769265121506118E-2</v>
      </c>
      <c r="O115" s="17">
        <f t="shared" si="20"/>
        <v>5.8506520382986178</v>
      </c>
      <c r="P115" s="17">
        <f t="shared" si="25"/>
        <v>0.17092112015104596</v>
      </c>
      <c r="Q115" s="19">
        <f t="shared" si="21"/>
        <v>406.92076050424475</v>
      </c>
    </row>
    <row r="116" spans="2:17" x14ac:dyDescent="0.25">
      <c r="B116" s="14">
        <f t="shared" si="14"/>
        <v>96</v>
      </c>
      <c r="C116" s="20">
        <f t="shared" si="26"/>
        <v>6383.0079090532899</v>
      </c>
      <c r="D116" s="21">
        <f t="shared" si="23"/>
        <v>3191.503954526645</v>
      </c>
      <c r="E116" s="19">
        <f t="shared" si="15"/>
        <v>3191.503954526645</v>
      </c>
      <c r="F116" s="21">
        <f>+'Tabla de amortización de deuda'!D111</f>
        <v>86.805555555555642</v>
      </c>
      <c r="G116" s="21">
        <f t="shared" si="16"/>
        <v>417.83220052776375</v>
      </c>
      <c r="H116" s="21">
        <f t="shared" si="17"/>
        <v>159.57519772633225</v>
      </c>
      <c r="I116" s="21">
        <f t="shared" si="18"/>
        <v>159.57519772633225</v>
      </c>
      <c r="J116" s="19">
        <f t="shared" si="19"/>
        <v>2367.7158029906609</v>
      </c>
      <c r="K116" s="20">
        <v>0</v>
      </c>
      <c r="L116" s="21">
        <f>+'Tabla de amortización de deuda'!F111</f>
        <v>295.13888888888897</v>
      </c>
      <c r="M116" s="19">
        <f t="shared" si="24"/>
        <v>2391.7273095544365</v>
      </c>
      <c r="N116" s="16">
        <f t="shared" si="22"/>
        <v>1.8769265121506118E-2</v>
      </c>
      <c r="O116" s="17">
        <f t="shared" si="20"/>
        <v>5.9604644775391238</v>
      </c>
      <c r="P116" s="17">
        <f t="shared" si="25"/>
        <v>0.16777215999999828</v>
      </c>
      <c r="Q116" s="19">
        <f t="shared" si="21"/>
        <v>401.26525685493232</v>
      </c>
    </row>
    <row r="117" spans="2:17" x14ac:dyDescent="0.25">
      <c r="B117" s="14">
        <f t="shared" si="14"/>
        <v>97</v>
      </c>
      <c r="C117" s="20">
        <f t="shared" si="26"/>
        <v>6393.5499655658914</v>
      </c>
      <c r="D117" s="21">
        <f t="shared" si="23"/>
        <v>3196.7749827829457</v>
      </c>
      <c r="E117" s="19">
        <f t="shared" si="15"/>
        <v>3196.7749827829457</v>
      </c>
      <c r="F117" s="21">
        <f>+'Tabla de amortización de deuda'!D112</f>
        <v>83.333333333333428</v>
      </c>
      <c r="G117" s="21">
        <f t="shared" si="16"/>
        <v>419.06462267569765</v>
      </c>
      <c r="H117" s="21">
        <f t="shared" si="17"/>
        <v>159.8387491391473</v>
      </c>
      <c r="I117" s="21">
        <f t="shared" si="18"/>
        <v>159.8387491391473</v>
      </c>
      <c r="J117" s="19">
        <f t="shared" si="19"/>
        <v>2374.6995284956201</v>
      </c>
      <c r="K117" s="20">
        <v>0</v>
      </c>
      <c r="L117" s="21">
        <f>+'Tabla de amortización de deuda'!F112</f>
        <v>291.66666666666674</v>
      </c>
      <c r="M117" s="19">
        <f t="shared" si="24"/>
        <v>2402.7103601072477</v>
      </c>
      <c r="N117" s="16">
        <f t="shared" si="22"/>
        <v>1.8769265121506118E-2</v>
      </c>
      <c r="O117" s="17">
        <f t="shared" si="20"/>
        <v>6.072338015565375</v>
      </c>
      <c r="P117" s="17">
        <f t="shared" si="25"/>
        <v>0.16468121462222213</v>
      </c>
      <c r="Q117" s="19">
        <f t="shared" si="21"/>
        <v>395.68126048785825</v>
      </c>
    </row>
    <row r="118" spans="2:17" x14ac:dyDescent="0.25">
      <c r="B118" s="14">
        <f t="shared" si="14"/>
        <v>98</v>
      </c>
      <c r="C118" s="20">
        <f t="shared" si="26"/>
        <v>6404.1094331419126</v>
      </c>
      <c r="D118" s="21">
        <f t="shared" si="23"/>
        <v>3202.0547165709563</v>
      </c>
      <c r="E118" s="19">
        <f t="shared" si="15"/>
        <v>3202.0547165709563</v>
      </c>
      <c r="F118" s="21">
        <f>+'Tabla de amortización de deuda'!D113</f>
        <v>79.8611111111112</v>
      </c>
      <c r="G118" s="21">
        <f t="shared" si="16"/>
        <v>420.29822007041241</v>
      </c>
      <c r="H118" s="21">
        <f t="shared" si="17"/>
        <v>160.10273582854782</v>
      </c>
      <c r="I118" s="21">
        <f t="shared" si="18"/>
        <v>160.10273582854782</v>
      </c>
      <c r="J118" s="19">
        <f t="shared" si="19"/>
        <v>2381.6899137323371</v>
      </c>
      <c r="K118" s="20">
        <v>0</v>
      </c>
      <c r="L118" s="21">
        <f>+'Tabla de amortización de deuda'!F113</f>
        <v>288.19444444444457</v>
      </c>
      <c r="M118" s="19">
        <f t="shared" si="24"/>
        <v>2413.7009409449884</v>
      </c>
      <c r="N118" s="16">
        <f t="shared" si="22"/>
        <v>1.8769265121506118E-2</v>
      </c>
      <c r="O118" s="17">
        <f t="shared" si="20"/>
        <v>6.1863113376869228</v>
      </c>
      <c r="P118" s="17">
        <f t="shared" si="25"/>
        <v>0.1616472151842753</v>
      </c>
      <c r="Q118" s="19">
        <f t="shared" si="21"/>
        <v>390.16803539142228</v>
      </c>
    </row>
    <row r="119" spans="2:17" x14ac:dyDescent="0.25">
      <c r="B119" s="14">
        <f t="shared" si="14"/>
        <v>99</v>
      </c>
      <c r="C119" s="20">
        <f t="shared" si="26"/>
        <v>6414.6863405371405</v>
      </c>
      <c r="D119" s="21">
        <f t="shared" si="23"/>
        <v>3207.3431702685702</v>
      </c>
      <c r="E119" s="19">
        <f t="shared" si="15"/>
        <v>3207.3431702685702</v>
      </c>
      <c r="F119" s="21">
        <f>+'Tabla de amortización de deuda'!D114</f>
        <v>76.388888888888985</v>
      </c>
      <c r="G119" s="21">
        <f t="shared" si="16"/>
        <v>421.53299465292361</v>
      </c>
      <c r="H119" s="21">
        <f t="shared" si="17"/>
        <v>160.36715851342854</v>
      </c>
      <c r="I119" s="21">
        <f t="shared" si="18"/>
        <v>160.36715851342854</v>
      </c>
      <c r="J119" s="19">
        <f t="shared" si="19"/>
        <v>2388.6869696999006</v>
      </c>
      <c r="K119" s="20">
        <v>0</v>
      </c>
      <c r="L119" s="21">
        <f>+'Tabla de amortización de deuda'!F114</f>
        <v>284.72222222222234</v>
      </c>
      <c r="M119" s="19">
        <f t="shared" si="24"/>
        <v>2424.6990645045357</v>
      </c>
      <c r="N119" s="16">
        <f t="shared" si="22"/>
        <v>1.8769265121506118E-2</v>
      </c>
      <c r="O119" s="17">
        <f t="shared" si="20"/>
        <v>6.302423855308148</v>
      </c>
      <c r="P119" s="17">
        <f t="shared" si="25"/>
        <v>0.15866911254433655</v>
      </c>
      <c r="Q119" s="19">
        <f t="shared" si="21"/>
        <v>384.72484875201775</v>
      </c>
    </row>
    <row r="120" spans="2:17" x14ac:dyDescent="0.25">
      <c r="B120" s="14">
        <f t="shared" si="14"/>
        <v>100</v>
      </c>
      <c r="C120" s="20">
        <f t="shared" si="26"/>
        <v>6425.2807165548547</v>
      </c>
      <c r="D120" s="21">
        <f t="shared" si="23"/>
        <v>3212.6403582774274</v>
      </c>
      <c r="E120" s="19">
        <f t="shared" si="15"/>
        <v>3212.6403582774274</v>
      </c>
      <c r="F120" s="21">
        <f>+'Tabla de amortización de deuda'!D115</f>
        <v>72.916666666666742</v>
      </c>
      <c r="G120" s="21">
        <f t="shared" si="16"/>
        <v>422.76894836745259</v>
      </c>
      <c r="H120" s="21">
        <f t="shared" si="17"/>
        <v>160.63201791387138</v>
      </c>
      <c r="I120" s="21">
        <f t="shared" si="18"/>
        <v>160.63201791387138</v>
      </c>
      <c r="J120" s="19">
        <f t="shared" si="19"/>
        <v>2395.6907074155652</v>
      </c>
      <c r="K120" s="20">
        <v>0</v>
      </c>
      <c r="L120" s="21">
        <f>+'Tabla de amortización de deuda'!F115</f>
        <v>281.25000000000011</v>
      </c>
      <c r="M120" s="19">
        <f t="shared" si="24"/>
        <v>2435.7047432433078</v>
      </c>
      <c r="N120" s="16">
        <f t="shared" si="22"/>
        <v>1.8769265121506118E-2</v>
      </c>
      <c r="O120" s="17">
        <f t="shared" si="20"/>
        <v>6.4207157195565312</v>
      </c>
      <c r="P120" s="17">
        <f t="shared" si="25"/>
        <v>0.15574587688941763</v>
      </c>
      <c r="Q120" s="19">
        <f t="shared" si="21"/>
        <v>379.35097108014281</v>
      </c>
    </row>
    <row r="121" spans="2:17" x14ac:dyDescent="0.25">
      <c r="B121" s="14">
        <f t="shared" si="14"/>
        <v>101</v>
      </c>
      <c r="C121" s="20">
        <f t="shared" si="26"/>
        <v>6435.8925900459053</v>
      </c>
      <c r="D121" s="21">
        <f t="shared" si="23"/>
        <v>3217.9462950229527</v>
      </c>
      <c r="E121" s="19">
        <f t="shared" si="15"/>
        <v>3217.9462950229527</v>
      </c>
      <c r="F121" s="21">
        <f>+'Tabla de amortización de deuda'!D116</f>
        <v>69.444444444444528</v>
      </c>
      <c r="G121" s="21">
        <f t="shared" si="16"/>
        <v>424.00608316143189</v>
      </c>
      <c r="H121" s="21">
        <f t="shared" si="17"/>
        <v>160.89731475114763</v>
      </c>
      <c r="I121" s="21">
        <f t="shared" si="18"/>
        <v>160.89731475114763</v>
      </c>
      <c r="J121" s="19">
        <f t="shared" si="19"/>
        <v>2402.7011379147807</v>
      </c>
      <c r="K121" s="20">
        <v>0</v>
      </c>
      <c r="L121" s="21">
        <f>+'Tabla de amortización de deuda'!F116</f>
        <v>277.77777777777789</v>
      </c>
      <c r="M121" s="19">
        <f t="shared" si="24"/>
        <v>2446.7179896392981</v>
      </c>
      <c r="N121" s="16">
        <f t="shared" si="22"/>
        <v>1.8769265121506118E-2</v>
      </c>
      <c r="O121" s="17">
        <f t="shared" si="20"/>
        <v>6.5412278351667092</v>
      </c>
      <c r="P121" s="17">
        <f t="shared" si="25"/>
        <v>0.1528764973792591</v>
      </c>
      <c r="Q121" s="19">
        <f t="shared" si="21"/>
        <v>374.04567633087822</v>
      </c>
    </row>
    <row r="122" spans="2:17" x14ac:dyDescent="0.25">
      <c r="B122" s="14">
        <f t="shared" si="14"/>
        <v>102</v>
      </c>
      <c r="C122" s="20">
        <f t="shared" si="26"/>
        <v>6446.5219899087924</v>
      </c>
      <c r="D122" s="21">
        <f t="shared" si="23"/>
        <v>3223.2609949543962</v>
      </c>
      <c r="E122" s="19">
        <f t="shared" si="15"/>
        <v>3223.2609949543962</v>
      </c>
      <c r="F122" s="21">
        <f>+'Tabla de amortización de deuda'!D117</f>
        <v>65.9722222222223</v>
      </c>
      <c r="G122" s="21">
        <f t="shared" si="16"/>
        <v>425.24440098551014</v>
      </c>
      <c r="H122" s="21">
        <f t="shared" si="17"/>
        <v>161.16304974771981</v>
      </c>
      <c r="I122" s="21">
        <f t="shared" si="18"/>
        <v>161.16304974771981</v>
      </c>
      <c r="J122" s="19">
        <f t="shared" si="19"/>
        <v>2409.7182722512243</v>
      </c>
      <c r="K122" s="20">
        <v>0</v>
      </c>
      <c r="L122" s="21">
        <f>+'Tabla de amortización de deuda'!F117</f>
        <v>274.30555555555566</v>
      </c>
      <c r="M122" s="19">
        <f t="shared" si="24"/>
        <v>2457.7388161911085</v>
      </c>
      <c r="N122" s="16">
        <f t="shared" si="22"/>
        <v>1.8769265121506118E-2</v>
      </c>
      <c r="O122" s="17">
        <f t="shared" si="20"/>
        <v>6.6640018746251286</v>
      </c>
      <c r="P122" s="17">
        <f t="shared" si="25"/>
        <v>0.15005998179678681</v>
      </c>
      <c r="Q122" s="19">
        <f t="shared" si="21"/>
        <v>368.80824201889413</v>
      </c>
    </row>
    <row r="123" spans="2:17" x14ac:dyDescent="0.25">
      <c r="B123" s="14">
        <f t="shared" si="14"/>
        <v>103</v>
      </c>
      <c r="C123" s="20">
        <f t="shared" si="26"/>
        <v>6457.1689450897429</v>
      </c>
      <c r="D123" s="21">
        <f t="shared" si="23"/>
        <v>3228.5844725448715</v>
      </c>
      <c r="E123" s="19">
        <f t="shared" si="15"/>
        <v>3228.5844725448715</v>
      </c>
      <c r="F123" s="21">
        <f>+'Tabla de amortización de deuda'!D118</f>
        <v>62.500000000000078</v>
      </c>
      <c r="G123" s="21">
        <f t="shared" si="16"/>
        <v>426.48390379355766</v>
      </c>
      <c r="H123" s="21">
        <f t="shared" si="17"/>
        <v>161.42922362724357</v>
      </c>
      <c r="I123" s="21">
        <f t="shared" si="18"/>
        <v>161.42922362724357</v>
      </c>
      <c r="J123" s="19">
        <f t="shared" si="19"/>
        <v>2416.7421214968267</v>
      </c>
      <c r="K123" s="20">
        <v>0</v>
      </c>
      <c r="L123" s="21">
        <f>+'Tabla de amortización de deuda'!F118</f>
        <v>270.83333333333343</v>
      </c>
      <c r="M123" s="19">
        <f t="shared" si="24"/>
        <v>2468.7672354179804</v>
      </c>
      <c r="N123" s="16">
        <f t="shared" si="22"/>
        <v>1.8769265121506118E-2</v>
      </c>
      <c r="O123" s="17">
        <f t="shared" si="20"/>
        <v>6.7890802925801834</v>
      </c>
      <c r="P123" s="17">
        <f t="shared" si="25"/>
        <v>0.14729535620500828</v>
      </c>
      <c r="Q123" s="19">
        <f t="shared" si="21"/>
        <v>363.63794932814494</v>
      </c>
    </row>
    <row r="124" spans="2:17" x14ac:dyDescent="0.25">
      <c r="B124" s="14">
        <f t="shared" si="14"/>
        <v>104</v>
      </c>
      <c r="C124" s="20">
        <f t="shared" si="26"/>
        <v>6467.8334845827931</v>
      </c>
      <c r="D124" s="21">
        <f t="shared" si="23"/>
        <v>3233.9167422913965</v>
      </c>
      <c r="E124" s="19">
        <f t="shared" si="15"/>
        <v>3233.9167422913965</v>
      </c>
      <c r="F124" s="21">
        <f>+'Tabla de amortización de deuda'!D119</f>
        <v>59.027777777777857</v>
      </c>
      <c r="G124" s="21">
        <f t="shared" si="16"/>
        <v>427.72459354267187</v>
      </c>
      <c r="H124" s="21">
        <f t="shared" si="17"/>
        <v>161.69583711456983</v>
      </c>
      <c r="I124" s="21">
        <f t="shared" si="18"/>
        <v>161.69583711456983</v>
      </c>
      <c r="J124" s="19">
        <f t="shared" si="19"/>
        <v>2423.7726967418071</v>
      </c>
      <c r="K124" s="20">
        <v>0</v>
      </c>
      <c r="L124" s="21">
        <f>+'Tabla de amortización de deuda'!F119</f>
        <v>267.3611111111112</v>
      </c>
      <c r="M124" s="19">
        <f t="shared" si="24"/>
        <v>2479.8032598598356</v>
      </c>
      <c r="N124" s="16">
        <f t="shared" si="22"/>
        <v>1.8769265121506118E-2</v>
      </c>
      <c r="O124" s="17">
        <f t="shared" si="20"/>
        <v>6.9165063405228118</v>
      </c>
      <c r="P124" s="17">
        <f t="shared" si="25"/>
        <v>0.14458166461023023</v>
      </c>
      <c r="Q124" s="19">
        <f t="shared" si="21"/>
        <v>358.53408321641035</v>
      </c>
    </row>
    <row r="125" spans="2:17" x14ac:dyDescent="0.25">
      <c r="B125" s="14">
        <f t="shared" si="14"/>
        <v>105</v>
      </c>
      <c r="C125" s="20">
        <f t="shared" si="26"/>
        <v>6478.5156374298631</v>
      </c>
      <c r="D125" s="21">
        <f t="shared" si="23"/>
        <v>3239.2578187149315</v>
      </c>
      <c r="E125" s="19">
        <f t="shared" si="15"/>
        <v>3239.2578187149315</v>
      </c>
      <c r="F125" s="21">
        <f>+'Tabla de amortización de deuda'!D120</f>
        <v>55.555555555555628</v>
      </c>
      <c r="G125" s="21">
        <f t="shared" si="16"/>
        <v>428.96647219318237</v>
      </c>
      <c r="H125" s="21">
        <f t="shared" si="17"/>
        <v>161.9628909357466</v>
      </c>
      <c r="I125" s="21">
        <f t="shared" si="18"/>
        <v>161.9628909357466</v>
      </c>
      <c r="J125" s="19">
        <f t="shared" si="19"/>
        <v>2430.8100090947005</v>
      </c>
      <c r="K125" s="20">
        <v>0</v>
      </c>
      <c r="L125" s="21">
        <f>+'Tabla de amortización de deuda'!F120</f>
        <v>263.88888888888897</v>
      </c>
      <c r="M125" s="19">
        <f t="shared" si="24"/>
        <v>2490.8469020773045</v>
      </c>
      <c r="N125" s="16">
        <f t="shared" si="22"/>
        <v>1.8769265121506118E-2</v>
      </c>
      <c r="O125" s="17">
        <f t="shared" si="20"/>
        <v>7.0463240817426627</v>
      </c>
      <c r="P125" s="17">
        <f t="shared" si="25"/>
        <v>0.14191796863148037</v>
      </c>
      <c r="Q125" s="19">
        <f t="shared" si="21"/>
        <v>353.49593251482696</v>
      </c>
    </row>
    <row r="126" spans="2:17" x14ac:dyDescent="0.25">
      <c r="B126" s="14">
        <f t="shared" si="14"/>
        <v>106</v>
      </c>
      <c r="C126" s="20">
        <f t="shared" si="26"/>
        <v>6489.21543272084</v>
      </c>
      <c r="D126" s="21">
        <f t="shared" si="23"/>
        <v>3244.60771636042</v>
      </c>
      <c r="E126" s="19">
        <f t="shared" si="15"/>
        <v>3244.60771636042</v>
      </c>
      <c r="F126" s="21">
        <f>+'Tabla de amortización de deuda'!D121</f>
        <v>52.083333333333407</v>
      </c>
      <c r="G126" s="21">
        <f t="shared" si="16"/>
        <v>430.20954170865662</v>
      </c>
      <c r="H126" s="21">
        <f t="shared" si="17"/>
        <v>162.23038581802101</v>
      </c>
      <c r="I126" s="21">
        <f t="shared" si="18"/>
        <v>162.23038581802101</v>
      </c>
      <c r="J126" s="19">
        <f t="shared" si="19"/>
        <v>2437.8540696823879</v>
      </c>
      <c r="K126" s="20">
        <v>0</v>
      </c>
      <c r="L126" s="21">
        <f>+'Tabla de amortización de deuda'!F121</f>
        <v>260.41666666666674</v>
      </c>
      <c r="M126" s="19">
        <f t="shared" si="24"/>
        <v>2501.8981746517629</v>
      </c>
      <c r="N126" s="16">
        <f t="shared" si="22"/>
        <v>1.8769265121506118E-2</v>
      </c>
      <c r="O126" s="17">
        <f t="shared" si="20"/>
        <v>7.1785784065649443</v>
      </c>
      <c r="P126" s="17">
        <f t="shared" si="25"/>
        <v>0.13930334717602044</v>
      </c>
      <c r="Q126" s="19">
        <f t="shared" si="21"/>
        <v>348.52279002256637</v>
      </c>
    </row>
    <row r="127" spans="2:17" x14ac:dyDescent="0.25">
      <c r="B127" s="14">
        <f t="shared" si="14"/>
        <v>107</v>
      </c>
      <c r="C127" s="20">
        <f t="shared" si="26"/>
        <v>6499.9328995936539</v>
      </c>
      <c r="D127" s="21">
        <f t="shared" si="23"/>
        <v>3249.966449796827</v>
      </c>
      <c r="E127" s="19">
        <f t="shared" si="15"/>
        <v>3249.966449796827</v>
      </c>
      <c r="F127" s="21">
        <f>+'Tabla de amortización de deuda'!D122</f>
        <v>48.611111111111178</v>
      </c>
      <c r="G127" s="21">
        <f t="shared" si="16"/>
        <v>431.45380405590487</v>
      </c>
      <c r="H127" s="21">
        <f t="shared" si="17"/>
        <v>162.49832248984137</v>
      </c>
      <c r="I127" s="21">
        <f t="shared" si="18"/>
        <v>162.49832248984137</v>
      </c>
      <c r="J127" s="19">
        <f t="shared" si="19"/>
        <v>2444.9048896501281</v>
      </c>
      <c r="K127" s="20">
        <v>0</v>
      </c>
      <c r="L127" s="21">
        <f>+'Tabla de amortización de deuda'!F122</f>
        <v>256.94444444444451</v>
      </c>
      <c r="M127" s="19">
        <f t="shared" si="24"/>
        <v>2512.9570901853667</v>
      </c>
      <c r="N127" s="16">
        <f t="shared" si="22"/>
        <v>1.8769265121506118E-2</v>
      </c>
      <c r="O127" s="17">
        <f t="shared" si="20"/>
        <v>7.3133150478732816</v>
      </c>
      <c r="P127" s="17">
        <f t="shared" si="25"/>
        <v>0.13673689612083659</v>
      </c>
      <c r="Q127" s="19">
        <f t="shared" si="21"/>
        <v>343.61395259679625</v>
      </c>
    </row>
    <row r="128" spans="2:17" x14ac:dyDescent="0.25">
      <c r="B128" s="14">
        <f t="shared" si="14"/>
        <v>108</v>
      </c>
      <c r="C128" s="20">
        <f t="shared" si="26"/>
        <v>6510.6680672343591</v>
      </c>
      <c r="D128" s="21">
        <f t="shared" si="23"/>
        <v>3255.3340336171796</v>
      </c>
      <c r="E128" s="19">
        <f t="shared" si="15"/>
        <v>3255.3340336171796</v>
      </c>
      <c r="F128" s="21">
        <f>+'Tabla de amortización de deuda'!D123</f>
        <v>45.138888888888964</v>
      </c>
      <c r="G128" s="21">
        <f t="shared" si="16"/>
        <v>432.69926120498582</v>
      </c>
      <c r="H128" s="21">
        <f t="shared" si="17"/>
        <v>162.766701680859</v>
      </c>
      <c r="I128" s="21">
        <f t="shared" si="18"/>
        <v>162.766701680859</v>
      </c>
      <c r="J128" s="19">
        <f t="shared" si="19"/>
        <v>2451.9624801615869</v>
      </c>
      <c r="K128" s="20">
        <v>0</v>
      </c>
      <c r="L128" s="21">
        <f>+'Tabla de amortización de deuda'!F123</f>
        <v>253.47222222222231</v>
      </c>
      <c r="M128" s="19">
        <f t="shared" si="24"/>
        <v>2524.0236613010825</v>
      </c>
      <c r="N128" s="16">
        <f t="shared" si="22"/>
        <v>1.8769265121506118E-2</v>
      </c>
      <c r="O128" s="17">
        <f t="shared" si="20"/>
        <v>7.4505805969239143</v>
      </c>
      <c r="P128" s="17">
        <f t="shared" si="25"/>
        <v>0.13421772799999845</v>
      </c>
      <c r="Q128" s="19">
        <f t="shared" si="21"/>
        <v>338.76872123806891</v>
      </c>
    </row>
    <row r="129" spans="2:17" x14ac:dyDescent="0.25">
      <c r="B129" s="14">
        <f t="shared" si="14"/>
        <v>109</v>
      </c>
      <c r="C129" s="20">
        <f t="shared" si="26"/>
        <v>6521.4209648772121</v>
      </c>
      <c r="D129" s="21">
        <f t="shared" si="23"/>
        <v>3260.710482438606</v>
      </c>
      <c r="E129" s="19">
        <f t="shared" si="15"/>
        <v>3260.710482438606</v>
      </c>
      <c r="F129" s="21">
        <f>+'Tabla de amortización de deuda'!D124</f>
        <v>41.666666666666742</v>
      </c>
      <c r="G129" s="21">
        <f t="shared" si="16"/>
        <v>433.94591512921176</v>
      </c>
      <c r="H129" s="21">
        <f t="shared" si="17"/>
        <v>163.03552412193031</v>
      </c>
      <c r="I129" s="21">
        <f t="shared" si="18"/>
        <v>163.03552412193031</v>
      </c>
      <c r="J129" s="19">
        <f t="shared" si="19"/>
        <v>2459.026852398867</v>
      </c>
      <c r="K129" s="20">
        <v>0</v>
      </c>
      <c r="L129" s="21">
        <f>+'Tabla de amortización de deuda'!F124</f>
        <v>250.00000000000009</v>
      </c>
      <c r="M129" s="19">
        <f t="shared" si="24"/>
        <v>2535.0979006427278</v>
      </c>
      <c r="N129" s="16">
        <f t="shared" si="22"/>
        <v>1.8769265121506118E-2</v>
      </c>
      <c r="O129" s="17">
        <f t="shared" si="20"/>
        <v>7.5904225194567285</v>
      </c>
      <c r="P129" s="17">
        <f t="shared" si="25"/>
        <v>0.13174497169777755</v>
      </c>
      <c r="Q129" s="19">
        <f t="shared" si="21"/>
        <v>333.98640117127144</v>
      </c>
    </row>
    <row r="130" spans="2:17" x14ac:dyDescent="0.25">
      <c r="B130" s="14">
        <f t="shared" ref="B130:B140" si="27">+B129+1</f>
        <v>110</v>
      </c>
      <c r="C130" s="20">
        <f t="shared" si="26"/>
        <v>6532.1916218047536</v>
      </c>
      <c r="D130" s="21">
        <f t="shared" si="23"/>
        <v>3266.0958109023768</v>
      </c>
      <c r="E130" s="19">
        <f t="shared" ref="E130:E140" si="28">+C130-(D130)</f>
        <v>3266.0958109023768</v>
      </c>
      <c r="F130" s="21">
        <f>+'Tabla de amortización de deuda'!D125</f>
        <v>38.194444444444528</v>
      </c>
      <c r="G130" s="21">
        <f t="shared" ref="G130:G140" si="29">+(E130-F130-H130-I130)*$L$7</f>
        <v>435.19376780515415</v>
      </c>
      <c r="H130" s="21">
        <f t="shared" ref="H130:H140" si="30">+C130*0.025</f>
        <v>163.30479054511886</v>
      </c>
      <c r="I130" s="21">
        <f t="shared" ref="I130:I140" si="31">+C130*0.025</f>
        <v>163.30479054511886</v>
      </c>
      <c r="J130" s="19">
        <f t="shared" ref="J130:J140" si="32">+E130-(F130+G130+H130+I130)</f>
        <v>2466.0980175625405</v>
      </c>
      <c r="K130" s="20">
        <v>0</v>
      </c>
      <c r="L130" s="21">
        <f>+'Tabla de amortización de deuda'!F125</f>
        <v>246.52777777777789</v>
      </c>
      <c r="M130" s="19">
        <f t="shared" si="24"/>
        <v>2546.1798208750001</v>
      </c>
      <c r="N130" s="16">
        <f t="shared" si="22"/>
        <v>1.8769265121506118E-2</v>
      </c>
      <c r="O130" s="17">
        <f t="shared" ref="O130:O140" si="33">(1+N130)^B130</f>
        <v>7.7328891721086634</v>
      </c>
      <c r="P130" s="17">
        <f t="shared" si="25"/>
        <v>0.12931777214742007</v>
      </c>
      <c r="Q130" s="19">
        <f t="shared" ref="Q130:Q140" si="34">+M130*P130</f>
        <v>329.26630192227213</v>
      </c>
    </row>
    <row r="131" spans="2:17" x14ac:dyDescent="0.25">
      <c r="B131" s="14">
        <f t="shared" si="27"/>
        <v>111</v>
      </c>
      <c r="C131" s="20">
        <f t="shared" si="26"/>
        <v>6542.9800673478867</v>
      </c>
      <c r="D131" s="21">
        <f t="shared" si="23"/>
        <v>3271.4900336739433</v>
      </c>
      <c r="E131" s="19">
        <f t="shared" si="28"/>
        <v>3271.4900336739433</v>
      </c>
      <c r="F131" s="21">
        <f>+'Tabla de amortización de deuda'!D126</f>
        <v>34.722222222222307</v>
      </c>
      <c r="G131" s="21">
        <f t="shared" si="29"/>
        <v>436.44282121264899</v>
      </c>
      <c r="H131" s="21">
        <f t="shared" si="30"/>
        <v>163.57450168369718</v>
      </c>
      <c r="I131" s="21">
        <f t="shared" si="31"/>
        <v>163.57450168369718</v>
      </c>
      <c r="J131" s="19">
        <f t="shared" si="32"/>
        <v>2473.1759868716777</v>
      </c>
      <c r="K131" s="20">
        <v>0</v>
      </c>
      <c r="L131" s="21">
        <f>+'Tabla de amortización de deuda'!F126</f>
        <v>243.05555555555566</v>
      </c>
      <c r="M131" s="19">
        <f t="shared" si="24"/>
        <v>2557.2694346835165</v>
      </c>
      <c r="N131" s="16">
        <f t="shared" si="22"/>
        <v>1.8769265121506118E-2</v>
      </c>
      <c r="O131" s="17">
        <f t="shared" si="33"/>
        <v>7.8780298191351958</v>
      </c>
      <c r="P131" s="17">
        <f t="shared" si="25"/>
        <v>0.12693529003546908</v>
      </c>
      <c r="Q131" s="19">
        <f t="shared" si="34"/>
        <v>324.60773739039223</v>
      </c>
    </row>
    <row r="132" spans="2:17" x14ac:dyDescent="0.25">
      <c r="B132" s="14">
        <f t="shared" si="27"/>
        <v>112</v>
      </c>
      <c r="C132" s="20">
        <f t="shared" si="26"/>
        <v>6553.7863308859551</v>
      </c>
      <c r="D132" s="21">
        <f t="shared" si="23"/>
        <v>3276.8931654429775</v>
      </c>
      <c r="E132" s="19">
        <f t="shared" si="28"/>
        <v>3276.8931654429775</v>
      </c>
      <c r="F132" s="21">
        <f>+'Tabla de amortización de deuda'!D127</f>
        <v>31.250000000000075</v>
      </c>
      <c r="G132" s="21">
        <f t="shared" si="29"/>
        <v>437.6930773348019</v>
      </c>
      <c r="H132" s="21">
        <f t="shared" si="30"/>
        <v>163.84465827214888</v>
      </c>
      <c r="I132" s="21">
        <f t="shared" si="31"/>
        <v>163.84465827214888</v>
      </c>
      <c r="J132" s="19">
        <f t="shared" si="32"/>
        <v>2480.2607715638778</v>
      </c>
      <c r="K132" s="20">
        <v>0</v>
      </c>
      <c r="L132" s="21">
        <f>+'Tabla de amortización de deuda'!F127</f>
        <v>239.58333333333343</v>
      </c>
      <c r="M132" s="19">
        <f t="shared" si="24"/>
        <v>2568.3667547748423</v>
      </c>
      <c r="N132" s="16">
        <f t="shared" si="22"/>
        <v>1.8769265121506118E-2</v>
      </c>
      <c r="O132" s="17">
        <f t="shared" si="33"/>
        <v>8.0258946494456751</v>
      </c>
      <c r="P132" s="17">
        <f t="shared" si="25"/>
        <v>0.12459670151153393</v>
      </c>
      <c r="Q132" s="19">
        <f t="shared" si="34"/>
        <v>320.01002591682811</v>
      </c>
    </row>
    <row r="133" spans="2:17" x14ac:dyDescent="0.25">
      <c r="B133" s="14">
        <f t="shared" si="27"/>
        <v>113</v>
      </c>
      <c r="C133" s="20">
        <f t="shared" si="26"/>
        <v>6564.6104418468267</v>
      </c>
      <c r="D133" s="21">
        <f t="shared" si="23"/>
        <v>3282.3052209234133</v>
      </c>
      <c r="E133" s="19">
        <f t="shared" si="28"/>
        <v>3282.3052209234133</v>
      </c>
      <c r="F133" s="21">
        <f>+'Tabla de amortización de deuda'!D128</f>
        <v>27.777777777777853</v>
      </c>
      <c r="G133" s="21">
        <f t="shared" si="29"/>
        <v>438.94453815799403</v>
      </c>
      <c r="H133" s="21">
        <f t="shared" si="30"/>
        <v>164.11526104617067</v>
      </c>
      <c r="I133" s="21">
        <f t="shared" si="31"/>
        <v>164.11526104617067</v>
      </c>
      <c r="J133" s="19">
        <f t="shared" si="32"/>
        <v>2487.3523828953003</v>
      </c>
      <c r="K133" s="20">
        <v>0</v>
      </c>
      <c r="L133" s="21">
        <f>+'Tabla de amortización de deuda'!F128</f>
        <v>236.1111111111112</v>
      </c>
      <c r="M133" s="19">
        <f t="shared" si="24"/>
        <v>2579.4717938765302</v>
      </c>
      <c r="N133" s="16">
        <f t="shared" si="22"/>
        <v>1.8769265121506118E-2</v>
      </c>
      <c r="O133" s="17">
        <f t="shared" si="33"/>
        <v>8.1765347939583979</v>
      </c>
      <c r="P133" s="17">
        <f t="shared" si="25"/>
        <v>0.1223011979034071</v>
      </c>
      <c r="Q133" s="19">
        <f t="shared" si="34"/>
        <v>315.47249034915006</v>
      </c>
    </row>
    <row r="134" spans="2:17" x14ac:dyDescent="0.25">
      <c r="B134" s="14">
        <f t="shared" si="27"/>
        <v>114</v>
      </c>
      <c r="C134" s="20">
        <f t="shared" si="26"/>
        <v>6575.4524297069711</v>
      </c>
      <c r="D134" s="21">
        <f t="shared" si="23"/>
        <v>3287.7262148534855</v>
      </c>
      <c r="E134" s="19">
        <f t="shared" si="28"/>
        <v>3287.7262148534855</v>
      </c>
      <c r="F134" s="21">
        <f>+'Tabla de amortización de deuda'!D129</f>
        <v>24.305555555555628</v>
      </c>
      <c r="G134" s="21">
        <f t="shared" si="29"/>
        <v>440.19720567188722</v>
      </c>
      <c r="H134" s="21">
        <f t="shared" si="30"/>
        <v>164.38631074267428</v>
      </c>
      <c r="I134" s="21">
        <f t="shared" si="31"/>
        <v>164.38631074267428</v>
      </c>
      <c r="J134" s="19">
        <f t="shared" si="32"/>
        <v>2494.4508321406943</v>
      </c>
      <c r="K134" s="20">
        <v>0</v>
      </c>
      <c r="L134" s="21">
        <f>+'Tabla de amortización de deuda'!F129</f>
        <v>232.63888888888897</v>
      </c>
      <c r="M134" s="19">
        <f t="shared" si="24"/>
        <v>2590.5845647371539</v>
      </c>
      <c r="N134" s="16">
        <f t="shared" si="22"/>
        <v>1.8769265121506118E-2</v>
      </c>
      <c r="O134" s="17">
        <f t="shared" si="33"/>
        <v>8.3300023432814232</v>
      </c>
      <c r="P134" s="17">
        <f t="shared" si="25"/>
        <v>0.12004798543742927</v>
      </c>
      <c r="Q134" s="19">
        <f t="shared" si="34"/>
        <v>310.99445810199489</v>
      </c>
    </row>
    <row r="135" spans="2:17" x14ac:dyDescent="0.25">
      <c r="B135" s="14">
        <f t="shared" si="27"/>
        <v>115</v>
      </c>
      <c r="C135" s="20">
        <f t="shared" si="26"/>
        <v>6586.3123239915412</v>
      </c>
      <c r="D135" s="21">
        <f t="shared" si="23"/>
        <v>3293.1561619957706</v>
      </c>
      <c r="E135" s="19">
        <f t="shared" si="28"/>
        <v>3293.1561619957706</v>
      </c>
      <c r="F135" s="21">
        <f>+'Tabla de amortización de deuda'!D130</f>
        <v>20.833333333333407</v>
      </c>
      <c r="G135" s="21">
        <f t="shared" si="29"/>
        <v>441.45108186942895</v>
      </c>
      <c r="H135" s="21">
        <f t="shared" si="30"/>
        <v>164.65780809978855</v>
      </c>
      <c r="I135" s="21">
        <f t="shared" si="31"/>
        <v>164.65780809978855</v>
      </c>
      <c r="J135" s="19">
        <f t="shared" si="32"/>
        <v>2501.5561305934311</v>
      </c>
      <c r="K135" s="20">
        <v>0</v>
      </c>
      <c r="L135" s="21">
        <f>+'Tabla de amortización de deuda'!F130</f>
        <v>229.16666666666674</v>
      </c>
      <c r="M135" s="19">
        <f t="shared" si="24"/>
        <v>2601.7050801263413</v>
      </c>
      <c r="N135" s="16">
        <f t="shared" si="22"/>
        <v>1.8769265121506118E-2</v>
      </c>
      <c r="O135" s="17">
        <f t="shared" si="33"/>
        <v>8.4863503657252384</v>
      </c>
      <c r="P135" s="17">
        <f t="shared" si="25"/>
        <v>0.1178362849640065</v>
      </c>
      <c r="Q135" s="19">
        <f t="shared" si="34"/>
        <v>306.57526121407091</v>
      </c>
    </row>
    <row r="136" spans="2:17" x14ac:dyDescent="0.25">
      <c r="B136" s="14">
        <f t="shared" si="27"/>
        <v>116</v>
      </c>
      <c r="C136" s="20">
        <f t="shared" si="26"/>
        <v>6597.1901542744527</v>
      </c>
      <c r="D136" s="21">
        <f t="shared" si="23"/>
        <v>3298.5950771372263</v>
      </c>
      <c r="E136" s="19">
        <f t="shared" si="28"/>
        <v>3298.5950771372263</v>
      </c>
      <c r="F136" s="21">
        <f>+'Tabla de amortización de deuda'!D131</f>
        <v>17.361111111111185</v>
      </c>
      <c r="G136" s="21">
        <f t="shared" si="29"/>
        <v>442.70616874685885</v>
      </c>
      <c r="H136" s="21">
        <f t="shared" si="30"/>
        <v>164.92975385686134</v>
      </c>
      <c r="I136" s="21">
        <f t="shared" si="31"/>
        <v>164.92975385686134</v>
      </c>
      <c r="J136" s="19">
        <f t="shared" si="32"/>
        <v>2508.6682895655335</v>
      </c>
      <c r="K136" s="20">
        <v>0</v>
      </c>
      <c r="L136" s="21">
        <f>+'Tabla de amortización de deuda'!F131</f>
        <v>225.69444444444451</v>
      </c>
      <c r="M136" s="19">
        <f t="shared" si="24"/>
        <v>2612.8333528348121</v>
      </c>
      <c r="N136" s="16">
        <f t="shared" si="22"/>
        <v>1.8769265121506118E-2</v>
      </c>
      <c r="O136" s="17">
        <f t="shared" si="33"/>
        <v>8.6456329256535263</v>
      </c>
      <c r="P136" s="17">
        <f t="shared" si="25"/>
        <v>0.11566533168818403</v>
      </c>
      <c r="Q136" s="19">
        <f t="shared" si="34"/>
        <v>302.21423640158855</v>
      </c>
    </row>
    <row r="137" spans="2:17" x14ac:dyDescent="0.25">
      <c r="B137" s="14">
        <f t="shared" si="27"/>
        <v>117</v>
      </c>
      <c r="C137" s="20">
        <f t="shared" si="26"/>
        <v>6608.0859501784644</v>
      </c>
      <c r="D137" s="21">
        <f t="shared" si="23"/>
        <v>3304.0429750892322</v>
      </c>
      <c r="E137" s="19">
        <f t="shared" si="28"/>
        <v>3304.0429750892322</v>
      </c>
      <c r="F137" s="21">
        <f>+'Tabla de amortización de deuda'!D132</f>
        <v>13.888888888888962</v>
      </c>
      <c r="G137" s="21">
        <f t="shared" si="29"/>
        <v>443.96246830371297</v>
      </c>
      <c r="H137" s="21">
        <f t="shared" si="30"/>
        <v>165.20214875446163</v>
      </c>
      <c r="I137" s="21">
        <f t="shared" si="31"/>
        <v>165.20214875446163</v>
      </c>
      <c r="J137" s="19">
        <f t="shared" si="32"/>
        <v>2515.787320387707</v>
      </c>
      <c r="K137" s="20">
        <v>0</v>
      </c>
      <c r="L137" s="21">
        <f>+'Tabla de amortización de deuda'!F132</f>
        <v>222.22222222222231</v>
      </c>
      <c r="M137" s="19">
        <f t="shared" si="24"/>
        <v>2623.9693956744081</v>
      </c>
      <c r="N137" s="16">
        <f t="shared" si="22"/>
        <v>1.8769265121506118E-2</v>
      </c>
      <c r="O137" s="17">
        <f t="shared" si="33"/>
        <v>8.8079051021783403</v>
      </c>
      <c r="P137" s="17">
        <f t="shared" si="25"/>
        <v>0.11353437490518414</v>
      </c>
      <c r="Q137" s="19">
        <f t="shared" si="34"/>
        <v>297.91072510822772</v>
      </c>
    </row>
    <row r="138" spans="2:17" x14ac:dyDescent="0.25">
      <c r="B138" s="14">
        <f t="shared" si="27"/>
        <v>118</v>
      </c>
      <c r="C138" s="20">
        <f t="shared" si="26"/>
        <v>6618.9997413752608</v>
      </c>
      <c r="D138" s="21">
        <f t="shared" si="23"/>
        <v>3309.4998706876304</v>
      </c>
      <c r="E138" s="19">
        <f t="shared" si="28"/>
        <v>3309.4998706876304</v>
      </c>
      <c r="F138" s="21">
        <f>+'Tabla de amortización de deuda'!D133</f>
        <v>10.416666666666737</v>
      </c>
      <c r="G138" s="21">
        <f t="shared" si="29"/>
        <v>445.21998254283011</v>
      </c>
      <c r="H138" s="21">
        <f t="shared" si="30"/>
        <v>165.47499353438153</v>
      </c>
      <c r="I138" s="21">
        <f t="shared" si="31"/>
        <v>165.47499353438153</v>
      </c>
      <c r="J138" s="19">
        <f t="shared" si="32"/>
        <v>2522.9132344093705</v>
      </c>
      <c r="K138" s="20">
        <v>0</v>
      </c>
      <c r="L138" s="21">
        <f>+'Tabla de amortización de deuda'!F133</f>
        <v>218.75000000000009</v>
      </c>
      <c r="M138" s="19">
        <f t="shared" si="24"/>
        <v>2635.1132214781337</v>
      </c>
      <c r="N138" s="16">
        <f t="shared" si="22"/>
        <v>1.8769265121506118E-2</v>
      </c>
      <c r="O138" s="17">
        <f t="shared" si="33"/>
        <v>8.9732230082061903</v>
      </c>
      <c r="P138" s="17">
        <f t="shared" si="25"/>
        <v>0.11144267774081622</v>
      </c>
      <c r="Q138" s="19">
        <f t="shared" si="34"/>
        <v>293.66407355175176</v>
      </c>
    </row>
    <row r="139" spans="2:17" x14ac:dyDescent="0.25">
      <c r="B139" s="14">
        <f t="shared" si="27"/>
        <v>119</v>
      </c>
      <c r="C139" s="20">
        <f t="shared" si="26"/>
        <v>6629.9315575855308</v>
      </c>
      <c r="D139" s="21">
        <f t="shared" si="23"/>
        <v>3314.9657787927654</v>
      </c>
      <c r="E139" s="19">
        <f t="shared" si="28"/>
        <v>3314.9657787927654</v>
      </c>
      <c r="F139" s="21">
        <f>+'Tabla de amortización de deuda'!D134</f>
        <v>6.9444444444445139</v>
      </c>
      <c r="G139" s="21">
        <f t="shared" si="29"/>
        <v>446.47871347035664</v>
      </c>
      <c r="H139" s="21">
        <f t="shared" si="30"/>
        <v>165.74828893963829</v>
      </c>
      <c r="I139" s="21">
        <f t="shared" si="31"/>
        <v>165.74828893963829</v>
      </c>
      <c r="J139" s="19">
        <f t="shared" si="32"/>
        <v>2530.0460429986879</v>
      </c>
      <c r="K139" s="20">
        <v>0</v>
      </c>
      <c r="L139" s="21">
        <f>+'Tabla de amortización de deuda'!F134</f>
        <v>215.27777777777786</v>
      </c>
      <c r="M139" s="19">
        <f t="shared" si="24"/>
        <v>2646.2648431001867</v>
      </c>
      <c r="N139" s="16">
        <f t="shared" si="22"/>
        <v>1.8769265121506118E-2</v>
      </c>
      <c r="O139" s="17">
        <f t="shared" si="33"/>
        <v>9.1416438098416144</v>
      </c>
      <c r="P139" s="17">
        <f t="shared" si="25"/>
        <v>0.10938951689666912</v>
      </c>
      <c r="Q139" s="19">
        <f t="shared" si="34"/>
        <v>289.47363276736934</v>
      </c>
    </row>
    <row r="140" spans="2:17" x14ac:dyDescent="0.25">
      <c r="B140" s="14">
        <f t="shared" si="27"/>
        <v>120</v>
      </c>
      <c r="C140" s="20">
        <f t="shared" si="26"/>
        <v>6640.8814285790495</v>
      </c>
      <c r="D140" s="21">
        <f t="shared" si="23"/>
        <v>3320.4407142895247</v>
      </c>
      <c r="E140" s="19">
        <f t="shared" si="28"/>
        <v>3320.4407142895247</v>
      </c>
      <c r="F140" s="21">
        <f>+'Tabla de amortización de deuda'!D135</f>
        <v>3.472222222222292</v>
      </c>
      <c r="G140" s="21">
        <f t="shared" si="29"/>
        <v>447.73866309575249</v>
      </c>
      <c r="H140" s="21">
        <f t="shared" si="30"/>
        <v>166.02203571447626</v>
      </c>
      <c r="I140" s="21">
        <f t="shared" si="31"/>
        <v>166.02203571447626</v>
      </c>
      <c r="J140" s="19">
        <f t="shared" si="32"/>
        <v>2537.1857575425975</v>
      </c>
      <c r="K140" s="20">
        <v>0</v>
      </c>
      <c r="L140" s="21">
        <f>+'Tabla de amortización de deuda'!F135</f>
        <v>211.80555555555563</v>
      </c>
      <c r="M140" s="19">
        <f t="shared" si="24"/>
        <v>2657.4242734159943</v>
      </c>
      <c r="N140" s="16">
        <f t="shared" si="22"/>
        <v>1.8769265121506118E-2</v>
      </c>
      <c r="O140" s="17">
        <f t="shared" si="33"/>
        <v>9.3132257461549042</v>
      </c>
      <c r="P140" s="17">
        <f t="shared" si="25"/>
        <v>0.10737418239999863</v>
      </c>
      <c r="Q140" s="19">
        <f t="shared" si="34"/>
        <v>285.33875864795283</v>
      </c>
    </row>
  </sheetData>
  <mergeCells count="33">
    <mergeCell ref="Q4:Q5"/>
    <mergeCell ref="I5:K5"/>
    <mergeCell ref="L5:N5"/>
    <mergeCell ref="B3:G5"/>
    <mergeCell ref="I3:K3"/>
    <mergeCell ref="L3:N3"/>
    <mergeCell ref="I4:K4"/>
    <mergeCell ref="L4:N4"/>
    <mergeCell ref="B7:D7"/>
    <mergeCell ref="E7:G7"/>
    <mergeCell ref="I7:K7"/>
    <mergeCell ref="L7:N7"/>
    <mergeCell ref="Q7:Q12"/>
    <mergeCell ref="B8:D8"/>
    <mergeCell ref="E8:G8"/>
    <mergeCell ref="I8:K8"/>
    <mergeCell ref="L8:N8"/>
    <mergeCell ref="B9:D9"/>
    <mergeCell ref="E9:G9"/>
    <mergeCell ref="I9:K9"/>
    <mergeCell ref="L9:N9"/>
    <mergeCell ref="B10:D10"/>
    <mergeCell ref="E10:G10"/>
    <mergeCell ref="I10:K10"/>
    <mergeCell ref="L10:N10"/>
    <mergeCell ref="B11:D11"/>
    <mergeCell ref="E11:G11"/>
    <mergeCell ref="I11:K11"/>
    <mergeCell ref="L11:N11"/>
    <mergeCell ref="B12:D12"/>
    <mergeCell ref="E12:G12"/>
    <mergeCell ref="I12:K12"/>
    <mergeCell ref="L12:N12"/>
  </mergeCells>
  <pageMargins left="0.7" right="0.7" top="0.75" bottom="0.7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35"/>
  <sheetViews>
    <sheetView workbookViewId="0">
      <selection activeCell="B3" sqref="B3:G5"/>
    </sheetView>
  </sheetViews>
  <sheetFormatPr baseColWidth="10" defaultRowHeight="15" x14ac:dyDescent="0.25"/>
  <cols>
    <col min="1" max="1" width="11.42578125" style="75"/>
    <col min="2" max="7" width="15.85546875" style="75" customWidth="1"/>
    <col min="8" max="16384" width="11.42578125" style="75"/>
  </cols>
  <sheetData>
    <row r="3" spans="2:7" ht="15" customHeight="1" x14ac:dyDescent="0.25">
      <c r="B3" s="48" t="s">
        <v>64</v>
      </c>
      <c r="C3" s="49"/>
      <c r="D3" s="49"/>
      <c r="E3" s="49"/>
      <c r="F3" s="49"/>
      <c r="G3" s="50"/>
    </row>
    <row r="4" spans="2:7" x14ac:dyDescent="0.25">
      <c r="B4" s="51"/>
      <c r="C4" s="52"/>
      <c r="D4" s="52"/>
      <c r="E4" s="52"/>
      <c r="F4" s="52"/>
      <c r="G4" s="53"/>
    </row>
    <row r="5" spans="2:7" x14ac:dyDescent="0.25">
      <c r="B5" s="54"/>
      <c r="C5" s="55"/>
      <c r="D5" s="55"/>
      <c r="E5" s="55"/>
      <c r="F5" s="55"/>
      <c r="G5" s="56"/>
    </row>
    <row r="6" spans="2:7" ht="33.75" x14ac:dyDescent="0.25">
      <c r="B6" s="3"/>
      <c r="C6" s="3"/>
      <c r="D6" s="1"/>
      <c r="E6" s="1"/>
      <c r="F6" s="1"/>
      <c r="G6" s="1"/>
    </row>
    <row r="7" spans="2:7" x14ac:dyDescent="0.25">
      <c r="B7" s="24" t="s">
        <v>66</v>
      </c>
      <c r="C7" s="25"/>
      <c r="D7" s="26"/>
      <c r="E7" s="27" t="s">
        <v>67</v>
      </c>
      <c r="F7" s="28"/>
      <c r="G7" s="29"/>
    </row>
    <row r="8" spans="2:7" x14ac:dyDescent="0.25">
      <c r="B8" s="24" t="s">
        <v>3</v>
      </c>
      <c r="C8" s="25"/>
      <c r="D8" s="26"/>
      <c r="E8" s="42" t="s">
        <v>42</v>
      </c>
      <c r="F8" s="43"/>
      <c r="G8" s="44"/>
    </row>
    <row r="9" spans="2:7" x14ac:dyDescent="0.25">
      <c r="B9" s="24" t="s">
        <v>4</v>
      </c>
      <c r="C9" s="25"/>
      <c r="D9" s="26"/>
      <c r="E9" s="42">
        <v>120</v>
      </c>
      <c r="F9" s="43"/>
      <c r="G9" s="44"/>
    </row>
    <row r="10" spans="2:7" x14ac:dyDescent="0.25">
      <c r="B10" s="24" t="s">
        <v>5</v>
      </c>
      <c r="C10" s="25"/>
      <c r="D10" s="26"/>
      <c r="E10" s="27">
        <v>25000</v>
      </c>
      <c r="F10" s="28"/>
      <c r="G10" s="29"/>
    </row>
    <row r="11" spans="2:7" x14ac:dyDescent="0.25">
      <c r="B11" s="24" t="s">
        <v>68</v>
      </c>
      <c r="C11" s="25"/>
      <c r="D11" s="26"/>
      <c r="E11" s="76">
        <v>0.2</v>
      </c>
      <c r="F11" s="77"/>
      <c r="G11" s="78"/>
    </row>
    <row r="12" spans="2:7" x14ac:dyDescent="0.25">
      <c r="B12" s="24" t="s">
        <v>30</v>
      </c>
      <c r="C12" s="25"/>
      <c r="D12" s="26"/>
      <c r="E12" s="27" t="s">
        <v>55</v>
      </c>
      <c r="F12" s="28"/>
      <c r="G12" s="29"/>
    </row>
    <row r="14" spans="2:7" x14ac:dyDescent="0.25">
      <c r="B14" s="81" t="s">
        <v>69</v>
      </c>
      <c r="C14" s="81" t="s">
        <v>65</v>
      </c>
      <c r="D14" s="81" t="s">
        <v>15</v>
      </c>
      <c r="E14" s="81" t="s">
        <v>70</v>
      </c>
      <c r="F14" s="81" t="s">
        <v>71</v>
      </c>
      <c r="G14" s="81" t="s">
        <v>72</v>
      </c>
    </row>
    <row r="15" spans="2:7" x14ac:dyDescent="0.25">
      <c r="B15" s="80">
        <v>0</v>
      </c>
      <c r="C15" s="79" t="s">
        <v>73</v>
      </c>
      <c r="D15" s="79" t="s">
        <v>73</v>
      </c>
      <c r="E15" s="79" t="s">
        <v>73</v>
      </c>
      <c r="F15" s="79" t="s">
        <v>73</v>
      </c>
      <c r="G15" s="79">
        <f>+E10</f>
        <v>25000</v>
      </c>
    </row>
    <row r="16" spans="2:7" x14ac:dyDescent="0.25">
      <c r="B16" s="80">
        <f>+B15+1</f>
        <v>1</v>
      </c>
      <c r="C16" s="79">
        <f>+G15</f>
        <v>25000</v>
      </c>
      <c r="D16" s="79">
        <f>+C16*$E$11/12</f>
        <v>416.66666666666669</v>
      </c>
      <c r="E16" s="79">
        <f>+$G$15/120</f>
        <v>208.33333333333334</v>
      </c>
      <c r="F16" s="79">
        <f>+D16+E16</f>
        <v>625</v>
      </c>
      <c r="G16" s="79">
        <f>+C16+D16-F16</f>
        <v>24791.666666666668</v>
      </c>
    </row>
    <row r="17" spans="2:7" x14ac:dyDescent="0.25">
      <c r="B17" s="80">
        <f t="shared" ref="B17:B80" si="0">+B16+1</f>
        <v>2</v>
      </c>
      <c r="C17" s="79">
        <f t="shared" ref="C17:C80" si="1">+G16</f>
        <v>24791.666666666668</v>
      </c>
      <c r="D17" s="79">
        <f t="shared" ref="D17:D80" si="2">+C17*$E$11/12</f>
        <v>413.19444444444451</v>
      </c>
      <c r="E17" s="79">
        <f t="shared" ref="E17:E80" si="3">+$G$15/120</f>
        <v>208.33333333333334</v>
      </c>
      <c r="F17" s="79">
        <f t="shared" ref="F17:F80" si="4">+D17+E17</f>
        <v>621.52777777777783</v>
      </c>
      <c r="G17" s="79">
        <f t="shared" ref="G17:G80" si="5">+C17+D17-F17</f>
        <v>24583.333333333336</v>
      </c>
    </row>
    <row r="18" spans="2:7" x14ac:dyDescent="0.25">
      <c r="B18" s="80">
        <f t="shared" si="0"/>
        <v>3</v>
      </c>
      <c r="C18" s="79">
        <f t="shared" si="1"/>
        <v>24583.333333333336</v>
      </c>
      <c r="D18" s="79">
        <f t="shared" si="2"/>
        <v>409.72222222222234</v>
      </c>
      <c r="E18" s="79">
        <f t="shared" si="3"/>
        <v>208.33333333333334</v>
      </c>
      <c r="F18" s="79">
        <f t="shared" si="4"/>
        <v>618.05555555555566</v>
      </c>
      <c r="G18" s="79">
        <f t="shared" si="5"/>
        <v>24375.000000000004</v>
      </c>
    </row>
    <row r="19" spans="2:7" x14ac:dyDescent="0.25">
      <c r="B19" s="80">
        <f t="shared" si="0"/>
        <v>4</v>
      </c>
      <c r="C19" s="79">
        <f t="shared" si="1"/>
        <v>24375.000000000004</v>
      </c>
      <c r="D19" s="79">
        <f t="shared" si="2"/>
        <v>406.25000000000006</v>
      </c>
      <c r="E19" s="79">
        <f t="shared" si="3"/>
        <v>208.33333333333334</v>
      </c>
      <c r="F19" s="79">
        <f t="shared" si="4"/>
        <v>614.58333333333337</v>
      </c>
      <c r="G19" s="79">
        <f t="shared" si="5"/>
        <v>24166.666666666672</v>
      </c>
    </row>
    <row r="20" spans="2:7" x14ac:dyDescent="0.25">
      <c r="B20" s="80">
        <f t="shared" si="0"/>
        <v>5</v>
      </c>
      <c r="C20" s="79">
        <f t="shared" si="1"/>
        <v>24166.666666666672</v>
      </c>
      <c r="D20" s="79">
        <f t="shared" si="2"/>
        <v>402.77777777777789</v>
      </c>
      <c r="E20" s="79">
        <f t="shared" si="3"/>
        <v>208.33333333333334</v>
      </c>
      <c r="F20" s="79">
        <f t="shared" si="4"/>
        <v>611.1111111111112</v>
      </c>
      <c r="G20" s="79">
        <f t="shared" si="5"/>
        <v>23958.333333333339</v>
      </c>
    </row>
    <row r="21" spans="2:7" x14ac:dyDescent="0.25">
      <c r="B21" s="80">
        <f t="shared" si="0"/>
        <v>6</v>
      </c>
      <c r="C21" s="79">
        <f t="shared" si="1"/>
        <v>23958.333333333339</v>
      </c>
      <c r="D21" s="79">
        <f t="shared" si="2"/>
        <v>399.30555555555566</v>
      </c>
      <c r="E21" s="79">
        <f t="shared" si="3"/>
        <v>208.33333333333334</v>
      </c>
      <c r="F21" s="79">
        <f t="shared" si="4"/>
        <v>607.63888888888903</v>
      </c>
      <c r="G21" s="79">
        <f t="shared" si="5"/>
        <v>23750.000000000004</v>
      </c>
    </row>
    <row r="22" spans="2:7" x14ac:dyDescent="0.25">
      <c r="B22" s="80">
        <f t="shared" si="0"/>
        <v>7</v>
      </c>
      <c r="C22" s="79">
        <f t="shared" si="1"/>
        <v>23750.000000000004</v>
      </c>
      <c r="D22" s="79">
        <f t="shared" si="2"/>
        <v>395.83333333333343</v>
      </c>
      <c r="E22" s="79">
        <f t="shared" si="3"/>
        <v>208.33333333333334</v>
      </c>
      <c r="F22" s="79">
        <f t="shared" si="4"/>
        <v>604.16666666666674</v>
      </c>
      <c r="G22" s="79">
        <f t="shared" si="5"/>
        <v>23541.666666666668</v>
      </c>
    </row>
    <row r="23" spans="2:7" x14ac:dyDescent="0.25">
      <c r="B23" s="80">
        <f t="shared" si="0"/>
        <v>8</v>
      </c>
      <c r="C23" s="79">
        <f t="shared" si="1"/>
        <v>23541.666666666668</v>
      </c>
      <c r="D23" s="79">
        <f t="shared" si="2"/>
        <v>392.36111111111114</v>
      </c>
      <c r="E23" s="79">
        <f t="shared" si="3"/>
        <v>208.33333333333334</v>
      </c>
      <c r="F23" s="79">
        <f t="shared" si="4"/>
        <v>600.69444444444446</v>
      </c>
      <c r="G23" s="79">
        <f t="shared" si="5"/>
        <v>23333.333333333332</v>
      </c>
    </row>
    <row r="24" spans="2:7" x14ac:dyDescent="0.25">
      <c r="B24" s="80">
        <f t="shared" si="0"/>
        <v>9</v>
      </c>
      <c r="C24" s="79">
        <f t="shared" si="1"/>
        <v>23333.333333333332</v>
      </c>
      <c r="D24" s="79">
        <f t="shared" si="2"/>
        <v>388.88888888888891</v>
      </c>
      <c r="E24" s="79">
        <f t="shared" si="3"/>
        <v>208.33333333333334</v>
      </c>
      <c r="F24" s="79">
        <f t="shared" si="4"/>
        <v>597.22222222222229</v>
      </c>
      <c r="G24" s="79">
        <f t="shared" si="5"/>
        <v>23125</v>
      </c>
    </row>
    <row r="25" spans="2:7" x14ac:dyDescent="0.25">
      <c r="B25" s="80">
        <f t="shared" si="0"/>
        <v>10</v>
      </c>
      <c r="C25" s="79">
        <f t="shared" si="1"/>
        <v>23125</v>
      </c>
      <c r="D25" s="79">
        <f t="shared" si="2"/>
        <v>385.41666666666669</v>
      </c>
      <c r="E25" s="79">
        <f t="shared" si="3"/>
        <v>208.33333333333334</v>
      </c>
      <c r="F25" s="79">
        <f t="shared" si="4"/>
        <v>593.75</v>
      </c>
      <c r="G25" s="79">
        <f t="shared" si="5"/>
        <v>22916.666666666668</v>
      </c>
    </row>
    <row r="26" spans="2:7" x14ac:dyDescent="0.25">
      <c r="B26" s="80">
        <f t="shared" si="0"/>
        <v>11</v>
      </c>
      <c r="C26" s="79">
        <f t="shared" si="1"/>
        <v>22916.666666666668</v>
      </c>
      <c r="D26" s="79">
        <f t="shared" si="2"/>
        <v>381.94444444444451</v>
      </c>
      <c r="E26" s="79">
        <f t="shared" si="3"/>
        <v>208.33333333333334</v>
      </c>
      <c r="F26" s="79">
        <f t="shared" si="4"/>
        <v>590.27777777777783</v>
      </c>
      <c r="G26" s="79">
        <f t="shared" si="5"/>
        <v>22708.333333333336</v>
      </c>
    </row>
    <row r="27" spans="2:7" x14ac:dyDescent="0.25">
      <c r="B27" s="80">
        <f t="shared" si="0"/>
        <v>12</v>
      </c>
      <c r="C27" s="79">
        <f t="shared" si="1"/>
        <v>22708.333333333336</v>
      </c>
      <c r="D27" s="79">
        <f t="shared" si="2"/>
        <v>378.47222222222223</v>
      </c>
      <c r="E27" s="79">
        <f t="shared" si="3"/>
        <v>208.33333333333334</v>
      </c>
      <c r="F27" s="79">
        <f t="shared" si="4"/>
        <v>586.80555555555554</v>
      </c>
      <c r="G27" s="79">
        <f t="shared" si="5"/>
        <v>22500.000000000004</v>
      </c>
    </row>
    <row r="28" spans="2:7" x14ac:dyDescent="0.25">
      <c r="B28" s="80">
        <f t="shared" si="0"/>
        <v>13</v>
      </c>
      <c r="C28" s="79">
        <f t="shared" si="1"/>
        <v>22500.000000000004</v>
      </c>
      <c r="D28" s="79">
        <f t="shared" si="2"/>
        <v>375.00000000000006</v>
      </c>
      <c r="E28" s="79">
        <f t="shared" si="3"/>
        <v>208.33333333333334</v>
      </c>
      <c r="F28" s="79">
        <f t="shared" si="4"/>
        <v>583.33333333333337</v>
      </c>
      <c r="G28" s="79">
        <f t="shared" si="5"/>
        <v>22291.666666666672</v>
      </c>
    </row>
    <row r="29" spans="2:7" x14ac:dyDescent="0.25">
      <c r="B29" s="80">
        <f t="shared" si="0"/>
        <v>14</v>
      </c>
      <c r="C29" s="79">
        <f t="shared" si="1"/>
        <v>22291.666666666672</v>
      </c>
      <c r="D29" s="79">
        <f t="shared" si="2"/>
        <v>371.52777777777789</v>
      </c>
      <c r="E29" s="79">
        <f t="shared" si="3"/>
        <v>208.33333333333334</v>
      </c>
      <c r="F29" s="79">
        <f t="shared" si="4"/>
        <v>579.8611111111112</v>
      </c>
      <c r="G29" s="79">
        <f t="shared" si="5"/>
        <v>22083.333333333339</v>
      </c>
    </row>
    <row r="30" spans="2:7" x14ac:dyDescent="0.25">
      <c r="B30" s="80">
        <f t="shared" si="0"/>
        <v>15</v>
      </c>
      <c r="C30" s="79">
        <f t="shared" si="1"/>
        <v>22083.333333333339</v>
      </c>
      <c r="D30" s="79">
        <f t="shared" si="2"/>
        <v>368.05555555555566</v>
      </c>
      <c r="E30" s="79">
        <f t="shared" si="3"/>
        <v>208.33333333333334</v>
      </c>
      <c r="F30" s="79">
        <f t="shared" si="4"/>
        <v>576.38888888888903</v>
      </c>
      <c r="G30" s="79">
        <f t="shared" si="5"/>
        <v>21875.000000000004</v>
      </c>
    </row>
    <row r="31" spans="2:7" x14ac:dyDescent="0.25">
      <c r="B31" s="80">
        <f t="shared" si="0"/>
        <v>16</v>
      </c>
      <c r="C31" s="79">
        <f t="shared" si="1"/>
        <v>21875.000000000004</v>
      </c>
      <c r="D31" s="79">
        <f t="shared" si="2"/>
        <v>364.58333333333343</v>
      </c>
      <c r="E31" s="79">
        <f t="shared" si="3"/>
        <v>208.33333333333334</v>
      </c>
      <c r="F31" s="79">
        <f t="shared" si="4"/>
        <v>572.91666666666674</v>
      </c>
      <c r="G31" s="79">
        <f t="shared" si="5"/>
        <v>21666.666666666668</v>
      </c>
    </row>
    <row r="32" spans="2:7" x14ac:dyDescent="0.25">
      <c r="B32" s="80">
        <f t="shared" si="0"/>
        <v>17</v>
      </c>
      <c r="C32" s="79">
        <f t="shared" si="1"/>
        <v>21666.666666666668</v>
      </c>
      <c r="D32" s="79">
        <f t="shared" si="2"/>
        <v>361.11111111111114</v>
      </c>
      <c r="E32" s="79">
        <f t="shared" si="3"/>
        <v>208.33333333333334</v>
      </c>
      <c r="F32" s="79">
        <f t="shared" si="4"/>
        <v>569.44444444444446</v>
      </c>
      <c r="G32" s="79">
        <f t="shared" si="5"/>
        <v>21458.333333333332</v>
      </c>
    </row>
    <row r="33" spans="2:7" x14ac:dyDescent="0.25">
      <c r="B33" s="80">
        <f t="shared" si="0"/>
        <v>18</v>
      </c>
      <c r="C33" s="79">
        <f t="shared" si="1"/>
        <v>21458.333333333332</v>
      </c>
      <c r="D33" s="79">
        <f t="shared" si="2"/>
        <v>357.63888888888891</v>
      </c>
      <c r="E33" s="79">
        <f t="shared" si="3"/>
        <v>208.33333333333334</v>
      </c>
      <c r="F33" s="79">
        <f t="shared" si="4"/>
        <v>565.97222222222229</v>
      </c>
      <c r="G33" s="79">
        <f t="shared" si="5"/>
        <v>21250</v>
      </c>
    </row>
    <row r="34" spans="2:7" x14ac:dyDescent="0.25">
      <c r="B34" s="80">
        <f t="shared" si="0"/>
        <v>19</v>
      </c>
      <c r="C34" s="79">
        <f t="shared" si="1"/>
        <v>21250</v>
      </c>
      <c r="D34" s="79">
        <f t="shared" si="2"/>
        <v>354.16666666666669</v>
      </c>
      <c r="E34" s="79">
        <f t="shared" si="3"/>
        <v>208.33333333333334</v>
      </c>
      <c r="F34" s="79">
        <f t="shared" si="4"/>
        <v>562.5</v>
      </c>
      <c r="G34" s="79">
        <f t="shared" si="5"/>
        <v>21041.666666666668</v>
      </c>
    </row>
    <row r="35" spans="2:7" x14ac:dyDescent="0.25">
      <c r="B35" s="80">
        <f t="shared" si="0"/>
        <v>20</v>
      </c>
      <c r="C35" s="79">
        <f t="shared" si="1"/>
        <v>21041.666666666668</v>
      </c>
      <c r="D35" s="79">
        <f t="shared" si="2"/>
        <v>350.69444444444451</v>
      </c>
      <c r="E35" s="79">
        <f t="shared" si="3"/>
        <v>208.33333333333334</v>
      </c>
      <c r="F35" s="79">
        <f t="shared" si="4"/>
        <v>559.02777777777783</v>
      </c>
      <c r="G35" s="79">
        <f t="shared" si="5"/>
        <v>20833.333333333336</v>
      </c>
    </row>
    <row r="36" spans="2:7" x14ac:dyDescent="0.25">
      <c r="B36" s="80">
        <f t="shared" si="0"/>
        <v>21</v>
      </c>
      <c r="C36" s="79">
        <f t="shared" si="1"/>
        <v>20833.333333333336</v>
      </c>
      <c r="D36" s="79">
        <f t="shared" si="2"/>
        <v>347.22222222222223</v>
      </c>
      <c r="E36" s="79">
        <f t="shared" si="3"/>
        <v>208.33333333333334</v>
      </c>
      <c r="F36" s="79">
        <f t="shared" si="4"/>
        <v>555.55555555555554</v>
      </c>
      <c r="G36" s="79">
        <f t="shared" si="5"/>
        <v>20625.000000000004</v>
      </c>
    </row>
    <row r="37" spans="2:7" x14ac:dyDescent="0.25">
      <c r="B37" s="80">
        <f t="shared" si="0"/>
        <v>22</v>
      </c>
      <c r="C37" s="79">
        <f t="shared" si="1"/>
        <v>20625.000000000004</v>
      </c>
      <c r="D37" s="79">
        <f t="shared" si="2"/>
        <v>343.75000000000006</v>
      </c>
      <c r="E37" s="79">
        <f t="shared" si="3"/>
        <v>208.33333333333334</v>
      </c>
      <c r="F37" s="79">
        <f t="shared" si="4"/>
        <v>552.08333333333337</v>
      </c>
      <c r="G37" s="79">
        <f t="shared" si="5"/>
        <v>20416.666666666672</v>
      </c>
    </row>
    <row r="38" spans="2:7" x14ac:dyDescent="0.25">
      <c r="B38" s="80">
        <f t="shared" si="0"/>
        <v>23</v>
      </c>
      <c r="C38" s="79">
        <f t="shared" si="1"/>
        <v>20416.666666666672</v>
      </c>
      <c r="D38" s="79">
        <f t="shared" si="2"/>
        <v>340.27777777777789</v>
      </c>
      <c r="E38" s="79">
        <f t="shared" si="3"/>
        <v>208.33333333333334</v>
      </c>
      <c r="F38" s="79">
        <f t="shared" si="4"/>
        <v>548.6111111111112</v>
      </c>
      <c r="G38" s="79">
        <f t="shared" si="5"/>
        <v>20208.333333333339</v>
      </c>
    </row>
    <row r="39" spans="2:7" x14ac:dyDescent="0.25">
      <c r="B39" s="80">
        <f t="shared" si="0"/>
        <v>24</v>
      </c>
      <c r="C39" s="79">
        <f t="shared" si="1"/>
        <v>20208.333333333339</v>
      </c>
      <c r="D39" s="79">
        <f t="shared" si="2"/>
        <v>336.80555555555566</v>
      </c>
      <c r="E39" s="79">
        <f t="shared" si="3"/>
        <v>208.33333333333334</v>
      </c>
      <c r="F39" s="79">
        <f t="shared" si="4"/>
        <v>545.13888888888903</v>
      </c>
      <c r="G39" s="79">
        <f t="shared" si="5"/>
        <v>20000.000000000004</v>
      </c>
    </row>
    <row r="40" spans="2:7" x14ac:dyDescent="0.25">
      <c r="B40" s="80">
        <f t="shared" si="0"/>
        <v>25</v>
      </c>
      <c r="C40" s="79">
        <f t="shared" si="1"/>
        <v>20000.000000000004</v>
      </c>
      <c r="D40" s="79">
        <f t="shared" si="2"/>
        <v>333.33333333333343</v>
      </c>
      <c r="E40" s="79">
        <f t="shared" si="3"/>
        <v>208.33333333333334</v>
      </c>
      <c r="F40" s="79">
        <f t="shared" si="4"/>
        <v>541.66666666666674</v>
      </c>
      <c r="G40" s="79">
        <f t="shared" si="5"/>
        <v>19791.666666666668</v>
      </c>
    </row>
    <row r="41" spans="2:7" x14ac:dyDescent="0.25">
      <c r="B41" s="80">
        <f t="shared" si="0"/>
        <v>26</v>
      </c>
      <c r="C41" s="79">
        <f t="shared" si="1"/>
        <v>19791.666666666668</v>
      </c>
      <c r="D41" s="79">
        <f t="shared" si="2"/>
        <v>329.86111111111114</v>
      </c>
      <c r="E41" s="79">
        <f t="shared" si="3"/>
        <v>208.33333333333334</v>
      </c>
      <c r="F41" s="79">
        <f t="shared" si="4"/>
        <v>538.19444444444446</v>
      </c>
      <c r="G41" s="79">
        <f t="shared" si="5"/>
        <v>19583.333333333332</v>
      </c>
    </row>
    <row r="42" spans="2:7" x14ac:dyDescent="0.25">
      <c r="B42" s="80">
        <f t="shared" si="0"/>
        <v>27</v>
      </c>
      <c r="C42" s="79">
        <f t="shared" si="1"/>
        <v>19583.333333333332</v>
      </c>
      <c r="D42" s="79">
        <f t="shared" si="2"/>
        <v>326.38888888888886</v>
      </c>
      <c r="E42" s="79">
        <f t="shared" si="3"/>
        <v>208.33333333333334</v>
      </c>
      <c r="F42" s="79">
        <f t="shared" si="4"/>
        <v>534.72222222222217</v>
      </c>
      <c r="G42" s="79">
        <f t="shared" si="5"/>
        <v>19375</v>
      </c>
    </row>
    <row r="43" spans="2:7" x14ac:dyDescent="0.25">
      <c r="B43" s="80">
        <f t="shared" si="0"/>
        <v>28</v>
      </c>
      <c r="C43" s="79">
        <f t="shared" si="1"/>
        <v>19375</v>
      </c>
      <c r="D43" s="79">
        <f t="shared" si="2"/>
        <v>322.91666666666669</v>
      </c>
      <c r="E43" s="79">
        <f t="shared" si="3"/>
        <v>208.33333333333334</v>
      </c>
      <c r="F43" s="79">
        <f t="shared" si="4"/>
        <v>531.25</v>
      </c>
      <c r="G43" s="79">
        <f t="shared" si="5"/>
        <v>19166.666666666668</v>
      </c>
    </row>
    <row r="44" spans="2:7" x14ac:dyDescent="0.25">
      <c r="B44" s="80">
        <f t="shared" si="0"/>
        <v>29</v>
      </c>
      <c r="C44" s="79">
        <f t="shared" si="1"/>
        <v>19166.666666666668</v>
      </c>
      <c r="D44" s="79">
        <f t="shared" si="2"/>
        <v>319.44444444444451</v>
      </c>
      <c r="E44" s="79">
        <f t="shared" si="3"/>
        <v>208.33333333333334</v>
      </c>
      <c r="F44" s="79">
        <f t="shared" si="4"/>
        <v>527.77777777777783</v>
      </c>
      <c r="G44" s="79">
        <f t="shared" si="5"/>
        <v>18958.333333333336</v>
      </c>
    </row>
    <row r="45" spans="2:7" x14ac:dyDescent="0.25">
      <c r="B45" s="80">
        <f t="shared" si="0"/>
        <v>30</v>
      </c>
      <c r="C45" s="79">
        <f t="shared" si="1"/>
        <v>18958.333333333336</v>
      </c>
      <c r="D45" s="79">
        <f t="shared" si="2"/>
        <v>315.97222222222229</v>
      </c>
      <c r="E45" s="79">
        <f t="shared" si="3"/>
        <v>208.33333333333334</v>
      </c>
      <c r="F45" s="79">
        <f t="shared" si="4"/>
        <v>524.30555555555566</v>
      </c>
      <c r="G45" s="79">
        <f t="shared" si="5"/>
        <v>18750.000000000004</v>
      </c>
    </row>
    <row r="46" spans="2:7" x14ac:dyDescent="0.25">
      <c r="B46" s="80">
        <f t="shared" si="0"/>
        <v>31</v>
      </c>
      <c r="C46" s="79">
        <f t="shared" si="1"/>
        <v>18750.000000000004</v>
      </c>
      <c r="D46" s="79">
        <f t="shared" si="2"/>
        <v>312.50000000000006</v>
      </c>
      <c r="E46" s="79">
        <f t="shared" si="3"/>
        <v>208.33333333333334</v>
      </c>
      <c r="F46" s="79">
        <f t="shared" si="4"/>
        <v>520.83333333333337</v>
      </c>
      <c r="G46" s="79">
        <f t="shared" si="5"/>
        <v>18541.666666666672</v>
      </c>
    </row>
    <row r="47" spans="2:7" x14ac:dyDescent="0.25">
      <c r="B47" s="80">
        <f t="shared" si="0"/>
        <v>32</v>
      </c>
      <c r="C47" s="79">
        <f t="shared" si="1"/>
        <v>18541.666666666672</v>
      </c>
      <c r="D47" s="79">
        <f t="shared" si="2"/>
        <v>309.02777777777789</v>
      </c>
      <c r="E47" s="79">
        <f t="shared" si="3"/>
        <v>208.33333333333334</v>
      </c>
      <c r="F47" s="79">
        <f t="shared" si="4"/>
        <v>517.3611111111112</v>
      </c>
      <c r="G47" s="79">
        <f t="shared" si="5"/>
        <v>18333.333333333339</v>
      </c>
    </row>
    <row r="48" spans="2:7" x14ac:dyDescent="0.25">
      <c r="B48" s="80">
        <f t="shared" si="0"/>
        <v>33</v>
      </c>
      <c r="C48" s="79">
        <f t="shared" si="1"/>
        <v>18333.333333333339</v>
      </c>
      <c r="D48" s="79">
        <f t="shared" si="2"/>
        <v>305.55555555555566</v>
      </c>
      <c r="E48" s="79">
        <f t="shared" si="3"/>
        <v>208.33333333333334</v>
      </c>
      <c r="F48" s="79">
        <f t="shared" si="4"/>
        <v>513.88888888888903</v>
      </c>
      <c r="G48" s="79">
        <f t="shared" si="5"/>
        <v>18125.000000000004</v>
      </c>
    </row>
    <row r="49" spans="2:7" x14ac:dyDescent="0.25">
      <c r="B49" s="80">
        <f t="shared" si="0"/>
        <v>34</v>
      </c>
      <c r="C49" s="79">
        <f t="shared" si="1"/>
        <v>18125.000000000004</v>
      </c>
      <c r="D49" s="79">
        <f t="shared" si="2"/>
        <v>302.08333333333343</v>
      </c>
      <c r="E49" s="79">
        <f t="shared" si="3"/>
        <v>208.33333333333334</v>
      </c>
      <c r="F49" s="79">
        <f t="shared" si="4"/>
        <v>510.41666666666674</v>
      </c>
      <c r="G49" s="79">
        <f t="shared" si="5"/>
        <v>17916.666666666668</v>
      </c>
    </row>
    <row r="50" spans="2:7" x14ac:dyDescent="0.25">
      <c r="B50" s="80">
        <f t="shared" si="0"/>
        <v>35</v>
      </c>
      <c r="C50" s="79">
        <f t="shared" si="1"/>
        <v>17916.666666666668</v>
      </c>
      <c r="D50" s="79">
        <f t="shared" si="2"/>
        <v>298.61111111111114</v>
      </c>
      <c r="E50" s="79">
        <f t="shared" si="3"/>
        <v>208.33333333333334</v>
      </c>
      <c r="F50" s="79">
        <f t="shared" si="4"/>
        <v>506.94444444444446</v>
      </c>
      <c r="G50" s="79">
        <f t="shared" si="5"/>
        <v>17708.333333333332</v>
      </c>
    </row>
    <row r="51" spans="2:7" x14ac:dyDescent="0.25">
      <c r="B51" s="80">
        <f t="shared" si="0"/>
        <v>36</v>
      </c>
      <c r="C51" s="79">
        <f t="shared" si="1"/>
        <v>17708.333333333332</v>
      </c>
      <c r="D51" s="79">
        <f t="shared" si="2"/>
        <v>295.13888888888886</v>
      </c>
      <c r="E51" s="79">
        <f t="shared" si="3"/>
        <v>208.33333333333334</v>
      </c>
      <c r="F51" s="79">
        <f t="shared" si="4"/>
        <v>503.47222222222217</v>
      </c>
      <c r="G51" s="79">
        <f t="shared" si="5"/>
        <v>17500</v>
      </c>
    </row>
    <row r="52" spans="2:7" x14ac:dyDescent="0.25">
      <c r="B52" s="80">
        <f t="shared" si="0"/>
        <v>37</v>
      </c>
      <c r="C52" s="79">
        <f t="shared" si="1"/>
        <v>17500</v>
      </c>
      <c r="D52" s="79">
        <f t="shared" si="2"/>
        <v>291.66666666666669</v>
      </c>
      <c r="E52" s="79">
        <f t="shared" si="3"/>
        <v>208.33333333333334</v>
      </c>
      <c r="F52" s="79">
        <f t="shared" si="4"/>
        <v>500</v>
      </c>
      <c r="G52" s="79">
        <f t="shared" si="5"/>
        <v>17291.666666666668</v>
      </c>
    </row>
    <row r="53" spans="2:7" x14ac:dyDescent="0.25">
      <c r="B53" s="80">
        <f t="shared" si="0"/>
        <v>38</v>
      </c>
      <c r="C53" s="79">
        <f t="shared" si="1"/>
        <v>17291.666666666668</v>
      </c>
      <c r="D53" s="79">
        <f t="shared" si="2"/>
        <v>288.19444444444451</v>
      </c>
      <c r="E53" s="79">
        <f t="shared" si="3"/>
        <v>208.33333333333334</v>
      </c>
      <c r="F53" s="79">
        <f t="shared" si="4"/>
        <v>496.52777777777783</v>
      </c>
      <c r="G53" s="79">
        <f t="shared" si="5"/>
        <v>17083.333333333336</v>
      </c>
    </row>
    <row r="54" spans="2:7" x14ac:dyDescent="0.25">
      <c r="B54" s="80">
        <f t="shared" si="0"/>
        <v>39</v>
      </c>
      <c r="C54" s="79">
        <f t="shared" si="1"/>
        <v>17083.333333333336</v>
      </c>
      <c r="D54" s="79">
        <f t="shared" si="2"/>
        <v>284.72222222222229</v>
      </c>
      <c r="E54" s="79">
        <f t="shared" si="3"/>
        <v>208.33333333333334</v>
      </c>
      <c r="F54" s="79">
        <f t="shared" si="4"/>
        <v>493.05555555555566</v>
      </c>
      <c r="G54" s="79">
        <f t="shared" si="5"/>
        <v>16875.000000000004</v>
      </c>
    </row>
    <row r="55" spans="2:7" x14ac:dyDescent="0.25">
      <c r="B55" s="80">
        <f t="shared" si="0"/>
        <v>40</v>
      </c>
      <c r="C55" s="79">
        <f t="shared" si="1"/>
        <v>16875.000000000004</v>
      </c>
      <c r="D55" s="79">
        <f t="shared" si="2"/>
        <v>281.25000000000006</v>
      </c>
      <c r="E55" s="79">
        <f t="shared" si="3"/>
        <v>208.33333333333334</v>
      </c>
      <c r="F55" s="79">
        <f t="shared" si="4"/>
        <v>489.58333333333337</v>
      </c>
      <c r="G55" s="79">
        <f t="shared" si="5"/>
        <v>16666.666666666672</v>
      </c>
    </row>
    <row r="56" spans="2:7" x14ac:dyDescent="0.25">
      <c r="B56" s="80">
        <f t="shared" si="0"/>
        <v>41</v>
      </c>
      <c r="C56" s="79">
        <f t="shared" si="1"/>
        <v>16666.666666666672</v>
      </c>
      <c r="D56" s="79">
        <f t="shared" si="2"/>
        <v>277.77777777777789</v>
      </c>
      <c r="E56" s="79">
        <f t="shared" si="3"/>
        <v>208.33333333333334</v>
      </c>
      <c r="F56" s="79">
        <f t="shared" si="4"/>
        <v>486.1111111111112</v>
      </c>
      <c r="G56" s="79">
        <f t="shared" si="5"/>
        <v>16458.333333333339</v>
      </c>
    </row>
    <row r="57" spans="2:7" x14ac:dyDescent="0.25">
      <c r="B57" s="80">
        <f t="shared" si="0"/>
        <v>42</v>
      </c>
      <c r="C57" s="79">
        <f t="shared" si="1"/>
        <v>16458.333333333339</v>
      </c>
      <c r="D57" s="79">
        <f t="shared" si="2"/>
        <v>274.30555555555566</v>
      </c>
      <c r="E57" s="79">
        <f t="shared" si="3"/>
        <v>208.33333333333334</v>
      </c>
      <c r="F57" s="79">
        <f t="shared" si="4"/>
        <v>482.63888888888903</v>
      </c>
      <c r="G57" s="79">
        <f t="shared" si="5"/>
        <v>16250.000000000005</v>
      </c>
    </row>
    <row r="58" spans="2:7" x14ac:dyDescent="0.25">
      <c r="B58" s="80">
        <f t="shared" si="0"/>
        <v>43</v>
      </c>
      <c r="C58" s="79">
        <f t="shared" si="1"/>
        <v>16250.000000000005</v>
      </c>
      <c r="D58" s="79">
        <f t="shared" si="2"/>
        <v>270.83333333333343</v>
      </c>
      <c r="E58" s="79">
        <f t="shared" si="3"/>
        <v>208.33333333333334</v>
      </c>
      <c r="F58" s="79">
        <f t="shared" si="4"/>
        <v>479.16666666666674</v>
      </c>
      <c r="G58" s="79">
        <f t="shared" si="5"/>
        <v>16041.666666666673</v>
      </c>
    </row>
    <row r="59" spans="2:7" x14ac:dyDescent="0.25">
      <c r="B59" s="80">
        <f t="shared" si="0"/>
        <v>44</v>
      </c>
      <c r="C59" s="79">
        <f t="shared" si="1"/>
        <v>16041.666666666673</v>
      </c>
      <c r="D59" s="79">
        <f t="shared" si="2"/>
        <v>267.36111111111126</v>
      </c>
      <c r="E59" s="79">
        <f t="shared" si="3"/>
        <v>208.33333333333334</v>
      </c>
      <c r="F59" s="79">
        <f t="shared" si="4"/>
        <v>475.69444444444457</v>
      </c>
      <c r="G59" s="79">
        <f t="shared" si="5"/>
        <v>15833.333333333339</v>
      </c>
    </row>
    <row r="60" spans="2:7" x14ac:dyDescent="0.25">
      <c r="B60" s="80">
        <f t="shared" si="0"/>
        <v>45</v>
      </c>
      <c r="C60" s="79">
        <f t="shared" si="1"/>
        <v>15833.333333333339</v>
      </c>
      <c r="D60" s="79">
        <f t="shared" si="2"/>
        <v>263.88888888888897</v>
      </c>
      <c r="E60" s="79">
        <f t="shared" si="3"/>
        <v>208.33333333333334</v>
      </c>
      <c r="F60" s="79">
        <f t="shared" si="4"/>
        <v>472.22222222222229</v>
      </c>
      <c r="G60" s="79">
        <f t="shared" si="5"/>
        <v>15625.000000000005</v>
      </c>
    </row>
    <row r="61" spans="2:7" x14ac:dyDescent="0.25">
      <c r="B61" s="80">
        <f t="shared" si="0"/>
        <v>46</v>
      </c>
      <c r="C61" s="79">
        <f t="shared" si="1"/>
        <v>15625.000000000005</v>
      </c>
      <c r="D61" s="79">
        <f t="shared" si="2"/>
        <v>260.4166666666668</v>
      </c>
      <c r="E61" s="79">
        <f t="shared" si="3"/>
        <v>208.33333333333334</v>
      </c>
      <c r="F61" s="79">
        <f t="shared" si="4"/>
        <v>468.75000000000011</v>
      </c>
      <c r="G61" s="79">
        <f t="shared" si="5"/>
        <v>15416.666666666672</v>
      </c>
    </row>
    <row r="62" spans="2:7" x14ac:dyDescent="0.25">
      <c r="B62" s="80">
        <f t="shared" si="0"/>
        <v>47</v>
      </c>
      <c r="C62" s="79">
        <f t="shared" si="1"/>
        <v>15416.666666666672</v>
      </c>
      <c r="D62" s="79">
        <f t="shared" si="2"/>
        <v>256.94444444444451</v>
      </c>
      <c r="E62" s="79">
        <f t="shared" si="3"/>
        <v>208.33333333333334</v>
      </c>
      <c r="F62" s="79">
        <f t="shared" si="4"/>
        <v>465.27777777777783</v>
      </c>
      <c r="G62" s="79">
        <f t="shared" si="5"/>
        <v>15208.333333333339</v>
      </c>
    </row>
    <row r="63" spans="2:7" x14ac:dyDescent="0.25">
      <c r="B63" s="80">
        <f t="shared" si="0"/>
        <v>48</v>
      </c>
      <c r="C63" s="79">
        <f t="shared" si="1"/>
        <v>15208.333333333339</v>
      </c>
      <c r="D63" s="79">
        <f t="shared" si="2"/>
        <v>253.47222222222231</v>
      </c>
      <c r="E63" s="79">
        <f t="shared" si="3"/>
        <v>208.33333333333334</v>
      </c>
      <c r="F63" s="79">
        <f t="shared" si="4"/>
        <v>461.80555555555566</v>
      </c>
      <c r="G63" s="79">
        <f t="shared" si="5"/>
        <v>15000.000000000007</v>
      </c>
    </row>
    <row r="64" spans="2:7" x14ac:dyDescent="0.25">
      <c r="B64" s="80">
        <f t="shared" si="0"/>
        <v>49</v>
      </c>
      <c r="C64" s="79">
        <f t="shared" si="1"/>
        <v>15000.000000000007</v>
      </c>
      <c r="D64" s="79">
        <f t="shared" si="2"/>
        <v>250.00000000000014</v>
      </c>
      <c r="E64" s="79">
        <f t="shared" si="3"/>
        <v>208.33333333333334</v>
      </c>
      <c r="F64" s="79">
        <f t="shared" si="4"/>
        <v>458.33333333333348</v>
      </c>
      <c r="G64" s="79">
        <f t="shared" si="5"/>
        <v>14791.666666666673</v>
      </c>
    </row>
    <row r="65" spans="2:7" x14ac:dyDescent="0.25">
      <c r="B65" s="80">
        <f t="shared" si="0"/>
        <v>50</v>
      </c>
      <c r="C65" s="79">
        <f t="shared" si="1"/>
        <v>14791.666666666673</v>
      </c>
      <c r="D65" s="79">
        <f t="shared" si="2"/>
        <v>246.52777777777791</v>
      </c>
      <c r="E65" s="79">
        <f t="shared" si="3"/>
        <v>208.33333333333334</v>
      </c>
      <c r="F65" s="79">
        <f t="shared" si="4"/>
        <v>454.86111111111126</v>
      </c>
      <c r="G65" s="79">
        <f t="shared" si="5"/>
        <v>14583.333333333339</v>
      </c>
    </row>
    <row r="66" spans="2:7" x14ac:dyDescent="0.25">
      <c r="B66" s="80">
        <f t="shared" si="0"/>
        <v>51</v>
      </c>
      <c r="C66" s="79">
        <f t="shared" si="1"/>
        <v>14583.333333333339</v>
      </c>
      <c r="D66" s="79">
        <f t="shared" si="2"/>
        <v>243.05555555555566</v>
      </c>
      <c r="E66" s="79">
        <f t="shared" si="3"/>
        <v>208.33333333333334</v>
      </c>
      <c r="F66" s="79">
        <f t="shared" si="4"/>
        <v>451.38888888888903</v>
      </c>
      <c r="G66" s="79">
        <f t="shared" si="5"/>
        <v>14375.000000000005</v>
      </c>
    </row>
    <row r="67" spans="2:7" x14ac:dyDescent="0.25">
      <c r="B67" s="80">
        <f t="shared" si="0"/>
        <v>52</v>
      </c>
      <c r="C67" s="79">
        <f t="shared" si="1"/>
        <v>14375.000000000005</v>
      </c>
      <c r="D67" s="79">
        <f t="shared" si="2"/>
        <v>239.58333333333346</v>
      </c>
      <c r="E67" s="79">
        <f t="shared" si="3"/>
        <v>208.33333333333334</v>
      </c>
      <c r="F67" s="79">
        <f t="shared" si="4"/>
        <v>447.9166666666668</v>
      </c>
      <c r="G67" s="79">
        <f t="shared" si="5"/>
        <v>14166.666666666673</v>
      </c>
    </row>
    <row r="68" spans="2:7" x14ac:dyDescent="0.25">
      <c r="B68" s="80">
        <f t="shared" si="0"/>
        <v>53</v>
      </c>
      <c r="C68" s="79">
        <f t="shared" si="1"/>
        <v>14166.666666666673</v>
      </c>
      <c r="D68" s="79">
        <f t="shared" si="2"/>
        <v>236.11111111111123</v>
      </c>
      <c r="E68" s="79">
        <f t="shared" si="3"/>
        <v>208.33333333333334</v>
      </c>
      <c r="F68" s="79">
        <f t="shared" si="4"/>
        <v>444.44444444444457</v>
      </c>
      <c r="G68" s="79">
        <f t="shared" si="5"/>
        <v>13958.333333333339</v>
      </c>
    </row>
    <row r="69" spans="2:7" x14ac:dyDescent="0.25">
      <c r="B69" s="80">
        <f t="shared" si="0"/>
        <v>54</v>
      </c>
      <c r="C69" s="79">
        <f t="shared" si="1"/>
        <v>13958.333333333339</v>
      </c>
      <c r="D69" s="79">
        <f t="shared" si="2"/>
        <v>232.638888888889</v>
      </c>
      <c r="E69" s="79">
        <f t="shared" si="3"/>
        <v>208.33333333333334</v>
      </c>
      <c r="F69" s="79">
        <f t="shared" si="4"/>
        <v>440.97222222222234</v>
      </c>
      <c r="G69" s="79">
        <f t="shared" si="5"/>
        <v>13750.000000000005</v>
      </c>
    </row>
    <row r="70" spans="2:7" x14ac:dyDescent="0.25">
      <c r="B70" s="80">
        <f t="shared" si="0"/>
        <v>55</v>
      </c>
      <c r="C70" s="79">
        <f t="shared" si="1"/>
        <v>13750.000000000005</v>
      </c>
      <c r="D70" s="79">
        <f t="shared" si="2"/>
        <v>229.16666666666677</v>
      </c>
      <c r="E70" s="79">
        <f t="shared" si="3"/>
        <v>208.33333333333334</v>
      </c>
      <c r="F70" s="79">
        <f t="shared" si="4"/>
        <v>437.50000000000011</v>
      </c>
      <c r="G70" s="79">
        <f t="shared" si="5"/>
        <v>13541.666666666672</v>
      </c>
    </row>
    <row r="71" spans="2:7" x14ac:dyDescent="0.25">
      <c r="B71" s="80">
        <f t="shared" si="0"/>
        <v>56</v>
      </c>
      <c r="C71" s="79">
        <f t="shared" si="1"/>
        <v>13541.666666666672</v>
      </c>
      <c r="D71" s="79">
        <f t="shared" si="2"/>
        <v>225.69444444444454</v>
      </c>
      <c r="E71" s="79">
        <f t="shared" si="3"/>
        <v>208.33333333333334</v>
      </c>
      <c r="F71" s="79">
        <f t="shared" si="4"/>
        <v>434.02777777777789</v>
      </c>
      <c r="G71" s="79">
        <f t="shared" si="5"/>
        <v>13333.333333333339</v>
      </c>
    </row>
    <row r="72" spans="2:7" x14ac:dyDescent="0.25">
      <c r="B72" s="80">
        <f t="shared" si="0"/>
        <v>57</v>
      </c>
      <c r="C72" s="79">
        <f t="shared" si="1"/>
        <v>13333.333333333339</v>
      </c>
      <c r="D72" s="79">
        <f t="shared" si="2"/>
        <v>222.22222222222231</v>
      </c>
      <c r="E72" s="79">
        <f t="shared" si="3"/>
        <v>208.33333333333334</v>
      </c>
      <c r="F72" s="79">
        <f t="shared" si="4"/>
        <v>430.55555555555566</v>
      </c>
      <c r="G72" s="79">
        <f t="shared" si="5"/>
        <v>13125.000000000007</v>
      </c>
    </row>
    <row r="73" spans="2:7" x14ac:dyDescent="0.25">
      <c r="B73" s="80">
        <f t="shared" si="0"/>
        <v>58</v>
      </c>
      <c r="C73" s="79">
        <f t="shared" si="1"/>
        <v>13125.000000000007</v>
      </c>
      <c r="D73" s="79">
        <f t="shared" si="2"/>
        <v>218.75000000000014</v>
      </c>
      <c r="E73" s="79">
        <f t="shared" si="3"/>
        <v>208.33333333333334</v>
      </c>
      <c r="F73" s="79">
        <f t="shared" si="4"/>
        <v>427.08333333333348</v>
      </c>
      <c r="G73" s="79">
        <f t="shared" si="5"/>
        <v>12916.666666666673</v>
      </c>
    </row>
    <row r="74" spans="2:7" x14ac:dyDescent="0.25">
      <c r="B74" s="80">
        <f t="shared" si="0"/>
        <v>59</v>
      </c>
      <c r="C74" s="79">
        <f t="shared" si="1"/>
        <v>12916.666666666673</v>
      </c>
      <c r="D74" s="79">
        <f t="shared" si="2"/>
        <v>215.27777777777791</v>
      </c>
      <c r="E74" s="79">
        <f t="shared" si="3"/>
        <v>208.33333333333334</v>
      </c>
      <c r="F74" s="79">
        <f t="shared" si="4"/>
        <v>423.61111111111126</v>
      </c>
      <c r="G74" s="79">
        <f t="shared" si="5"/>
        <v>12708.333333333339</v>
      </c>
    </row>
    <row r="75" spans="2:7" x14ac:dyDescent="0.25">
      <c r="B75" s="80">
        <f t="shared" si="0"/>
        <v>60</v>
      </c>
      <c r="C75" s="79">
        <f t="shared" si="1"/>
        <v>12708.333333333339</v>
      </c>
      <c r="D75" s="79">
        <f t="shared" si="2"/>
        <v>211.80555555555566</v>
      </c>
      <c r="E75" s="79">
        <f t="shared" si="3"/>
        <v>208.33333333333334</v>
      </c>
      <c r="F75" s="79">
        <f t="shared" si="4"/>
        <v>420.13888888888903</v>
      </c>
      <c r="G75" s="79">
        <f t="shared" si="5"/>
        <v>12500.000000000005</v>
      </c>
    </row>
    <row r="76" spans="2:7" x14ac:dyDescent="0.25">
      <c r="B76" s="80">
        <f t="shared" si="0"/>
        <v>61</v>
      </c>
      <c r="C76" s="79">
        <f t="shared" si="1"/>
        <v>12500.000000000005</v>
      </c>
      <c r="D76" s="79">
        <f t="shared" si="2"/>
        <v>208.33333333333346</v>
      </c>
      <c r="E76" s="79">
        <f t="shared" si="3"/>
        <v>208.33333333333334</v>
      </c>
      <c r="F76" s="79">
        <f t="shared" si="4"/>
        <v>416.6666666666668</v>
      </c>
      <c r="G76" s="79">
        <f t="shared" si="5"/>
        <v>12291.666666666673</v>
      </c>
    </row>
    <row r="77" spans="2:7" x14ac:dyDescent="0.25">
      <c r="B77" s="80">
        <f t="shared" si="0"/>
        <v>62</v>
      </c>
      <c r="C77" s="79">
        <f t="shared" si="1"/>
        <v>12291.666666666673</v>
      </c>
      <c r="D77" s="79">
        <f t="shared" si="2"/>
        <v>204.86111111111123</v>
      </c>
      <c r="E77" s="79">
        <f t="shared" si="3"/>
        <v>208.33333333333334</v>
      </c>
      <c r="F77" s="79">
        <f t="shared" si="4"/>
        <v>413.19444444444457</v>
      </c>
      <c r="G77" s="79">
        <f t="shared" si="5"/>
        <v>12083.333333333339</v>
      </c>
    </row>
    <row r="78" spans="2:7" x14ac:dyDescent="0.25">
      <c r="B78" s="80">
        <f t="shared" si="0"/>
        <v>63</v>
      </c>
      <c r="C78" s="79">
        <f t="shared" si="1"/>
        <v>12083.333333333339</v>
      </c>
      <c r="D78" s="79">
        <f t="shared" si="2"/>
        <v>201.388888888889</v>
      </c>
      <c r="E78" s="79">
        <f t="shared" si="3"/>
        <v>208.33333333333334</v>
      </c>
      <c r="F78" s="79">
        <f t="shared" si="4"/>
        <v>409.72222222222234</v>
      </c>
      <c r="G78" s="79">
        <f t="shared" si="5"/>
        <v>11875.000000000005</v>
      </c>
    </row>
    <row r="79" spans="2:7" x14ac:dyDescent="0.25">
      <c r="B79" s="80">
        <f t="shared" si="0"/>
        <v>64</v>
      </c>
      <c r="C79" s="79">
        <f t="shared" si="1"/>
        <v>11875.000000000005</v>
      </c>
      <c r="D79" s="79">
        <f t="shared" si="2"/>
        <v>197.91666666666677</v>
      </c>
      <c r="E79" s="79">
        <f t="shared" si="3"/>
        <v>208.33333333333334</v>
      </c>
      <c r="F79" s="79">
        <f t="shared" si="4"/>
        <v>406.25000000000011</v>
      </c>
      <c r="G79" s="79">
        <f t="shared" si="5"/>
        <v>11666.666666666672</v>
      </c>
    </row>
    <row r="80" spans="2:7" x14ac:dyDescent="0.25">
      <c r="B80" s="80">
        <f t="shared" si="0"/>
        <v>65</v>
      </c>
      <c r="C80" s="79">
        <f t="shared" si="1"/>
        <v>11666.666666666672</v>
      </c>
      <c r="D80" s="79">
        <f t="shared" si="2"/>
        <v>194.44444444444454</v>
      </c>
      <c r="E80" s="79">
        <f t="shared" si="3"/>
        <v>208.33333333333334</v>
      </c>
      <c r="F80" s="79">
        <f t="shared" si="4"/>
        <v>402.77777777777789</v>
      </c>
      <c r="G80" s="79">
        <f t="shared" si="5"/>
        <v>11458.333333333339</v>
      </c>
    </row>
    <row r="81" spans="2:7" x14ac:dyDescent="0.25">
      <c r="B81" s="80">
        <f t="shared" ref="B81:B135" si="6">+B80+1</f>
        <v>66</v>
      </c>
      <c r="C81" s="79">
        <f t="shared" ref="C81:C135" si="7">+G80</f>
        <v>11458.333333333339</v>
      </c>
      <c r="D81" s="79">
        <f t="shared" ref="D81:D135" si="8">+C81*$E$11/12</f>
        <v>190.97222222222231</v>
      </c>
      <c r="E81" s="79">
        <f t="shared" ref="E81:E135" si="9">+$G$15/120</f>
        <v>208.33333333333334</v>
      </c>
      <c r="F81" s="79">
        <f t="shared" ref="F81:F135" si="10">+D81+E81</f>
        <v>399.30555555555566</v>
      </c>
      <c r="G81" s="79">
        <f t="shared" ref="G81:G135" si="11">+C81+D81-F81</f>
        <v>11250.000000000007</v>
      </c>
    </row>
    <row r="82" spans="2:7" x14ac:dyDescent="0.25">
      <c r="B82" s="80">
        <f t="shared" si="6"/>
        <v>67</v>
      </c>
      <c r="C82" s="79">
        <f t="shared" si="7"/>
        <v>11250.000000000007</v>
      </c>
      <c r="D82" s="79">
        <f t="shared" si="8"/>
        <v>187.50000000000011</v>
      </c>
      <c r="E82" s="79">
        <f t="shared" si="9"/>
        <v>208.33333333333334</v>
      </c>
      <c r="F82" s="79">
        <f t="shared" si="10"/>
        <v>395.83333333333348</v>
      </c>
      <c r="G82" s="79">
        <f t="shared" si="11"/>
        <v>11041.666666666673</v>
      </c>
    </row>
    <row r="83" spans="2:7" x14ac:dyDescent="0.25">
      <c r="B83" s="80">
        <f t="shared" si="6"/>
        <v>68</v>
      </c>
      <c r="C83" s="79">
        <f t="shared" si="7"/>
        <v>11041.666666666673</v>
      </c>
      <c r="D83" s="79">
        <f t="shared" si="8"/>
        <v>184.02777777777791</v>
      </c>
      <c r="E83" s="79">
        <f t="shared" si="9"/>
        <v>208.33333333333334</v>
      </c>
      <c r="F83" s="79">
        <f t="shared" si="10"/>
        <v>392.36111111111126</v>
      </c>
      <c r="G83" s="79">
        <f t="shared" si="11"/>
        <v>10833.333333333339</v>
      </c>
    </row>
    <row r="84" spans="2:7" x14ac:dyDescent="0.25">
      <c r="B84" s="80">
        <f t="shared" si="6"/>
        <v>69</v>
      </c>
      <c r="C84" s="79">
        <f t="shared" si="7"/>
        <v>10833.333333333339</v>
      </c>
      <c r="D84" s="79">
        <f t="shared" si="8"/>
        <v>180.55555555555566</v>
      </c>
      <c r="E84" s="79">
        <f t="shared" si="9"/>
        <v>208.33333333333334</v>
      </c>
      <c r="F84" s="79">
        <f t="shared" si="10"/>
        <v>388.88888888888903</v>
      </c>
      <c r="G84" s="79">
        <f t="shared" si="11"/>
        <v>10625.000000000005</v>
      </c>
    </row>
    <row r="85" spans="2:7" x14ac:dyDescent="0.25">
      <c r="B85" s="80">
        <f t="shared" si="6"/>
        <v>70</v>
      </c>
      <c r="C85" s="79">
        <f t="shared" si="7"/>
        <v>10625.000000000005</v>
      </c>
      <c r="D85" s="79">
        <f t="shared" si="8"/>
        <v>177.08333333333346</v>
      </c>
      <c r="E85" s="79">
        <f t="shared" si="9"/>
        <v>208.33333333333334</v>
      </c>
      <c r="F85" s="79">
        <f t="shared" si="10"/>
        <v>385.4166666666668</v>
      </c>
      <c r="G85" s="79">
        <f t="shared" si="11"/>
        <v>10416.666666666673</v>
      </c>
    </row>
    <row r="86" spans="2:7" x14ac:dyDescent="0.25">
      <c r="B86" s="80">
        <f t="shared" si="6"/>
        <v>71</v>
      </c>
      <c r="C86" s="79">
        <f t="shared" si="7"/>
        <v>10416.666666666673</v>
      </c>
      <c r="D86" s="79">
        <f t="shared" si="8"/>
        <v>173.61111111111123</v>
      </c>
      <c r="E86" s="79">
        <f t="shared" si="9"/>
        <v>208.33333333333334</v>
      </c>
      <c r="F86" s="79">
        <f t="shared" si="10"/>
        <v>381.94444444444457</v>
      </c>
      <c r="G86" s="79">
        <f t="shared" si="11"/>
        <v>10208.333333333339</v>
      </c>
    </row>
    <row r="87" spans="2:7" x14ac:dyDescent="0.25">
      <c r="B87" s="80">
        <f t="shared" si="6"/>
        <v>72</v>
      </c>
      <c r="C87" s="79">
        <f t="shared" si="7"/>
        <v>10208.333333333339</v>
      </c>
      <c r="D87" s="79">
        <f t="shared" si="8"/>
        <v>170.138888888889</v>
      </c>
      <c r="E87" s="79">
        <f t="shared" si="9"/>
        <v>208.33333333333334</v>
      </c>
      <c r="F87" s="79">
        <f t="shared" si="10"/>
        <v>378.47222222222234</v>
      </c>
      <c r="G87" s="79">
        <f t="shared" si="11"/>
        <v>10000.000000000005</v>
      </c>
    </row>
    <row r="88" spans="2:7" x14ac:dyDescent="0.25">
      <c r="B88" s="80">
        <f t="shared" si="6"/>
        <v>73</v>
      </c>
      <c r="C88" s="79">
        <f t="shared" si="7"/>
        <v>10000.000000000005</v>
      </c>
      <c r="D88" s="79">
        <f t="shared" si="8"/>
        <v>166.66666666666677</v>
      </c>
      <c r="E88" s="79">
        <f t="shared" si="9"/>
        <v>208.33333333333334</v>
      </c>
      <c r="F88" s="79">
        <f t="shared" si="10"/>
        <v>375.00000000000011</v>
      </c>
      <c r="G88" s="79">
        <f t="shared" si="11"/>
        <v>9791.6666666666715</v>
      </c>
    </row>
    <row r="89" spans="2:7" x14ac:dyDescent="0.25">
      <c r="B89" s="80">
        <f t="shared" si="6"/>
        <v>74</v>
      </c>
      <c r="C89" s="79">
        <f t="shared" si="7"/>
        <v>9791.6666666666715</v>
      </c>
      <c r="D89" s="79">
        <f t="shared" si="8"/>
        <v>163.19444444444454</v>
      </c>
      <c r="E89" s="79">
        <f t="shared" si="9"/>
        <v>208.33333333333334</v>
      </c>
      <c r="F89" s="79">
        <f t="shared" si="10"/>
        <v>371.52777777777789</v>
      </c>
      <c r="G89" s="79">
        <f t="shared" si="11"/>
        <v>9583.3333333333394</v>
      </c>
    </row>
    <row r="90" spans="2:7" x14ac:dyDescent="0.25">
      <c r="B90" s="80">
        <f t="shared" si="6"/>
        <v>75</v>
      </c>
      <c r="C90" s="79">
        <f t="shared" si="7"/>
        <v>9583.3333333333394</v>
      </c>
      <c r="D90" s="79">
        <f t="shared" si="8"/>
        <v>159.72222222222231</v>
      </c>
      <c r="E90" s="79">
        <f t="shared" si="9"/>
        <v>208.33333333333334</v>
      </c>
      <c r="F90" s="79">
        <f t="shared" si="10"/>
        <v>368.05555555555566</v>
      </c>
      <c r="G90" s="79">
        <f t="shared" si="11"/>
        <v>9375.0000000000073</v>
      </c>
    </row>
    <row r="91" spans="2:7" x14ac:dyDescent="0.25">
      <c r="B91" s="80">
        <f t="shared" si="6"/>
        <v>76</v>
      </c>
      <c r="C91" s="79">
        <f t="shared" si="7"/>
        <v>9375.0000000000073</v>
      </c>
      <c r="D91" s="79">
        <f t="shared" si="8"/>
        <v>156.25000000000014</v>
      </c>
      <c r="E91" s="79">
        <f t="shared" si="9"/>
        <v>208.33333333333334</v>
      </c>
      <c r="F91" s="79">
        <f t="shared" si="10"/>
        <v>364.58333333333348</v>
      </c>
      <c r="G91" s="79">
        <f t="shared" si="11"/>
        <v>9166.6666666666733</v>
      </c>
    </row>
    <row r="92" spans="2:7" x14ac:dyDescent="0.25">
      <c r="B92" s="80">
        <f t="shared" si="6"/>
        <v>77</v>
      </c>
      <c r="C92" s="79">
        <f t="shared" si="7"/>
        <v>9166.6666666666733</v>
      </c>
      <c r="D92" s="79">
        <f t="shared" si="8"/>
        <v>152.77777777777791</v>
      </c>
      <c r="E92" s="79">
        <f t="shared" si="9"/>
        <v>208.33333333333334</v>
      </c>
      <c r="F92" s="79">
        <f t="shared" si="10"/>
        <v>361.11111111111126</v>
      </c>
      <c r="G92" s="79">
        <f t="shared" si="11"/>
        <v>8958.3333333333394</v>
      </c>
    </row>
    <row r="93" spans="2:7" x14ac:dyDescent="0.25">
      <c r="B93" s="80">
        <f t="shared" si="6"/>
        <v>78</v>
      </c>
      <c r="C93" s="79">
        <f t="shared" si="7"/>
        <v>8958.3333333333394</v>
      </c>
      <c r="D93" s="79">
        <f t="shared" si="8"/>
        <v>149.30555555555566</v>
      </c>
      <c r="E93" s="79">
        <f t="shared" si="9"/>
        <v>208.33333333333334</v>
      </c>
      <c r="F93" s="79">
        <f t="shared" si="10"/>
        <v>357.63888888888903</v>
      </c>
      <c r="G93" s="79">
        <f t="shared" si="11"/>
        <v>8750.0000000000055</v>
      </c>
    </row>
    <row r="94" spans="2:7" x14ac:dyDescent="0.25">
      <c r="B94" s="80">
        <f t="shared" si="6"/>
        <v>79</v>
      </c>
      <c r="C94" s="79">
        <f t="shared" si="7"/>
        <v>8750.0000000000055</v>
      </c>
      <c r="D94" s="79">
        <f t="shared" si="8"/>
        <v>145.83333333333343</v>
      </c>
      <c r="E94" s="79">
        <f t="shared" si="9"/>
        <v>208.33333333333334</v>
      </c>
      <c r="F94" s="79">
        <f t="shared" si="10"/>
        <v>354.16666666666674</v>
      </c>
      <c r="G94" s="79">
        <f t="shared" si="11"/>
        <v>8541.6666666666733</v>
      </c>
    </row>
    <row r="95" spans="2:7" x14ac:dyDescent="0.25">
      <c r="B95" s="80">
        <f t="shared" si="6"/>
        <v>80</v>
      </c>
      <c r="C95" s="79">
        <f t="shared" si="7"/>
        <v>8541.6666666666733</v>
      </c>
      <c r="D95" s="79">
        <f t="shared" si="8"/>
        <v>142.36111111111123</v>
      </c>
      <c r="E95" s="79">
        <f t="shared" si="9"/>
        <v>208.33333333333334</v>
      </c>
      <c r="F95" s="79">
        <f t="shared" si="10"/>
        <v>350.69444444444457</v>
      </c>
      <c r="G95" s="79">
        <f t="shared" si="11"/>
        <v>8333.3333333333394</v>
      </c>
    </row>
    <row r="96" spans="2:7" x14ac:dyDescent="0.25">
      <c r="B96" s="80">
        <f t="shared" si="6"/>
        <v>81</v>
      </c>
      <c r="C96" s="79">
        <f t="shared" si="7"/>
        <v>8333.3333333333394</v>
      </c>
      <c r="D96" s="79">
        <f t="shared" si="8"/>
        <v>138.888888888889</v>
      </c>
      <c r="E96" s="79">
        <f t="shared" si="9"/>
        <v>208.33333333333334</v>
      </c>
      <c r="F96" s="79">
        <f t="shared" si="10"/>
        <v>347.22222222222234</v>
      </c>
      <c r="G96" s="79">
        <f t="shared" si="11"/>
        <v>8125.0000000000055</v>
      </c>
    </row>
    <row r="97" spans="2:7" x14ac:dyDescent="0.25">
      <c r="B97" s="80">
        <f t="shared" si="6"/>
        <v>82</v>
      </c>
      <c r="C97" s="79">
        <f t="shared" si="7"/>
        <v>8125.0000000000055</v>
      </c>
      <c r="D97" s="79">
        <f t="shared" si="8"/>
        <v>135.41666666666677</v>
      </c>
      <c r="E97" s="79">
        <f t="shared" si="9"/>
        <v>208.33333333333334</v>
      </c>
      <c r="F97" s="79">
        <f t="shared" si="10"/>
        <v>343.75000000000011</v>
      </c>
      <c r="G97" s="79">
        <f t="shared" si="11"/>
        <v>7916.6666666666715</v>
      </c>
    </row>
    <row r="98" spans="2:7" x14ac:dyDescent="0.25">
      <c r="B98" s="80">
        <f t="shared" si="6"/>
        <v>83</v>
      </c>
      <c r="C98" s="79">
        <f t="shared" si="7"/>
        <v>7916.6666666666715</v>
      </c>
      <c r="D98" s="79">
        <f t="shared" si="8"/>
        <v>131.94444444444454</v>
      </c>
      <c r="E98" s="79">
        <f t="shared" si="9"/>
        <v>208.33333333333334</v>
      </c>
      <c r="F98" s="79">
        <f t="shared" si="10"/>
        <v>340.27777777777789</v>
      </c>
      <c r="G98" s="79">
        <f t="shared" si="11"/>
        <v>7708.3333333333376</v>
      </c>
    </row>
    <row r="99" spans="2:7" x14ac:dyDescent="0.25">
      <c r="B99" s="80">
        <f t="shared" si="6"/>
        <v>84</v>
      </c>
      <c r="C99" s="79">
        <f t="shared" si="7"/>
        <v>7708.3333333333376</v>
      </c>
      <c r="D99" s="79">
        <f t="shared" si="8"/>
        <v>128.47222222222231</v>
      </c>
      <c r="E99" s="79">
        <f t="shared" si="9"/>
        <v>208.33333333333334</v>
      </c>
      <c r="F99" s="79">
        <f t="shared" si="10"/>
        <v>336.80555555555566</v>
      </c>
      <c r="G99" s="79">
        <f t="shared" si="11"/>
        <v>7500.0000000000045</v>
      </c>
    </row>
    <row r="100" spans="2:7" x14ac:dyDescent="0.25">
      <c r="B100" s="80">
        <f t="shared" si="6"/>
        <v>85</v>
      </c>
      <c r="C100" s="79">
        <f t="shared" si="7"/>
        <v>7500.0000000000045</v>
      </c>
      <c r="D100" s="79">
        <f t="shared" si="8"/>
        <v>125.00000000000007</v>
      </c>
      <c r="E100" s="79">
        <f t="shared" si="9"/>
        <v>208.33333333333334</v>
      </c>
      <c r="F100" s="79">
        <f t="shared" si="10"/>
        <v>333.33333333333343</v>
      </c>
      <c r="G100" s="79">
        <f t="shared" si="11"/>
        <v>7291.6666666666715</v>
      </c>
    </row>
    <row r="101" spans="2:7" x14ac:dyDescent="0.25">
      <c r="B101" s="80">
        <f t="shared" si="6"/>
        <v>86</v>
      </c>
      <c r="C101" s="79">
        <f t="shared" si="7"/>
        <v>7291.6666666666715</v>
      </c>
      <c r="D101" s="79">
        <f t="shared" si="8"/>
        <v>121.52777777777787</v>
      </c>
      <c r="E101" s="79">
        <f t="shared" si="9"/>
        <v>208.33333333333334</v>
      </c>
      <c r="F101" s="79">
        <f t="shared" si="10"/>
        <v>329.8611111111112</v>
      </c>
      <c r="G101" s="79">
        <f t="shared" si="11"/>
        <v>7083.3333333333385</v>
      </c>
    </row>
    <row r="102" spans="2:7" x14ac:dyDescent="0.25">
      <c r="B102" s="80">
        <f t="shared" si="6"/>
        <v>87</v>
      </c>
      <c r="C102" s="79">
        <f t="shared" si="7"/>
        <v>7083.3333333333385</v>
      </c>
      <c r="D102" s="79">
        <f t="shared" si="8"/>
        <v>118.05555555555566</v>
      </c>
      <c r="E102" s="79">
        <f t="shared" si="9"/>
        <v>208.33333333333334</v>
      </c>
      <c r="F102" s="79">
        <f t="shared" si="10"/>
        <v>326.38888888888903</v>
      </c>
      <c r="G102" s="79">
        <f t="shared" si="11"/>
        <v>6875.0000000000055</v>
      </c>
    </row>
    <row r="103" spans="2:7" x14ac:dyDescent="0.25">
      <c r="B103" s="80">
        <f t="shared" si="6"/>
        <v>88</v>
      </c>
      <c r="C103" s="79">
        <f t="shared" si="7"/>
        <v>6875.0000000000055</v>
      </c>
      <c r="D103" s="79">
        <f t="shared" si="8"/>
        <v>114.58333333333343</v>
      </c>
      <c r="E103" s="79">
        <f t="shared" si="9"/>
        <v>208.33333333333334</v>
      </c>
      <c r="F103" s="79">
        <f t="shared" si="10"/>
        <v>322.91666666666674</v>
      </c>
      <c r="G103" s="79">
        <f t="shared" si="11"/>
        <v>6666.6666666666715</v>
      </c>
    </row>
    <row r="104" spans="2:7" x14ac:dyDescent="0.25">
      <c r="B104" s="80">
        <f t="shared" si="6"/>
        <v>89</v>
      </c>
      <c r="C104" s="79">
        <f t="shared" si="7"/>
        <v>6666.6666666666715</v>
      </c>
      <c r="D104" s="79">
        <f t="shared" si="8"/>
        <v>111.1111111111112</v>
      </c>
      <c r="E104" s="79">
        <f t="shared" si="9"/>
        <v>208.33333333333334</v>
      </c>
      <c r="F104" s="79">
        <f t="shared" si="10"/>
        <v>319.44444444444457</v>
      </c>
      <c r="G104" s="79">
        <f t="shared" si="11"/>
        <v>6458.3333333333385</v>
      </c>
    </row>
    <row r="105" spans="2:7" x14ac:dyDescent="0.25">
      <c r="B105" s="80">
        <f t="shared" si="6"/>
        <v>90</v>
      </c>
      <c r="C105" s="79">
        <f t="shared" si="7"/>
        <v>6458.3333333333385</v>
      </c>
      <c r="D105" s="79">
        <f t="shared" si="8"/>
        <v>107.63888888888899</v>
      </c>
      <c r="E105" s="79">
        <f t="shared" si="9"/>
        <v>208.33333333333334</v>
      </c>
      <c r="F105" s="79">
        <f t="shared" si="10"/>
        <v>315.97222222222234</v>
      </c>
      <c r="G105" s="79">
        <f t="shared" si="11"/>
        <v>6250.0000000000045</v>
      </c>
    </row>
    <row r="106" spans="2:7" x14ac:dyDescent="0.25">
      <c r="B106" s="80">
        <f t="shared" si="6"/>
        <v>91</v>
      </c>
      <c r="C106" s="79">
        <f t="shared" si="7"/>
        <v>6250.0000000000045</v>
      </c>
      <c r="D106" s="79">
        <f t="shared" si="8"/>
        <v>104.16666666666674</v>
      </c>
      <c r="E106" s="79">
        <f t="shared" si="9"/>
        <v>208.33333333333334</v>
      </c>
      <c r="F106" s="79">
        <f t="shared" si="10"/>
        <v>312.50000000000011</v>
      </c>
      <c r="G106" s="79">
        <f t="shared" si="11"/>
        <v>6041.6666666666715</v>
      </c>
    </row>
    <row r="107" spans="2:7" x14ac:dyDescent="0.25">
      <c r="B107" s="80">
        <f t="shared" si="6"/>
        <v>92</v>
      </c>
      <c r="C107" s="79">
        <f t="shared" si="7"/>
        <v>6041.6666666666715</v>
      </c>
      <c r="D107" s="79">
        <f t="shared" si="8"/>
        <v>100.69444444444453</v>
      </c>
      <c r="E107" s="79">
        <f t="shared" si="9"/>
        <v>208.33333333333334</v>
      </c>
      <c r="F107" s="79">
        <f t="shared" si="10"/>
        <v>309.02777777777789</v>
      </c>
      <c r="G107" s="79">
        <f t="shared" si="11"/>
        <v>5833.3333333333376</v>
      </c>
    </row>
    <row r="108" spans="2:7" x14ac:dyDescent="0.25">
      <c r="B108" s="80">
        <f t="shared" si="6"/>
        <v>93</v>
      </c>
      <c r="C108" s="79">
        <f t="shared" si="7"/>
        <v>5833.3333333333376</v>
      </c>
      <c r="D108" s="79">
        <f t="shared" si="8"/>
        <v>97.2222222222223</v>
      </c>
      <c r="E108" s="79">
        <f t="shared" si="9"/>
        <v>208.33333333333334</v>
      </c>
      <c r="F108" s="79">
        <f t="shared" si="10"/>
        <v>305.55555555555566</v>
      </c>
      <c r="G108" s="79">
        <f t="shared" si="11"/>
        <v>5625.0000000000045</v>
      </c>
    </row>
    <row r="109" spans="2:7" x14ac:dyDescent="0.25">
      <c r="B109" s="80">
        <f t="shared" si="6"/>
        <v>94</v>
      </c>
      <c r="C109" s="79">
        <f t="shared" si="7"/>
        <v>5625.0000000000045</v>
      </c>
      <c r="D109" s="79">
        <f t="shared" si="8"/>
        <v>93.750000000000071</v>
      </c>
      <c r="E109" s="79">
        <f t="shared" si="9"/>
        <v>208.33333333333334</v>
      </c>
      <c r="F109" s="79">
        <f t="shared" si="10"/>
        <v>302.08333333333343</v>
      </c>
      <c r="G109" s="79">
        <f t="shared" si="11"/>
        <v>5416.6666666666715</v>
      </c>
    </row>
    <row r="110" spans="2:7" x14ac:dyDescent="0.25">
      <c r="B110" s="80">
        <f t="shared" si="6"/>
        <v>95</v>
      </c>
      <c r="C110" s="79">
        <f t="shared" si="7"/>
        <v>5416.6666666666715</v>
      </c>
      <c r="D110" s="79">
        <f t="shared" si="8"/>
        <v>90.277777777777871</v>
      </c>
      <c r="E110" s="79">
        <f t="shared" si="9"/>
        <v>208.33333333333334</v>
      </c>
      <c r="F110" s="79">
        <f t="shared" si="10"/>
        <v>298.6111111111112</v>
      </c>
      <c r="G110" s="79">
        <f t="shared" si="11"/>
        <v>5208.3333333333385</v>
      </c>
    </row>
    <row r="111" spans="2:7" x14ac:dyDescent="0.25">
      <c r="B111" s="80">
        <f t="shared" si="6"/>
        <v>96</v>
      </c>
      <c r="C111" s="79">
        <f t="shared" si="7"/>
        <v>5208.3333333333385</v>
      </c>
      <c r="D111" s="79">
        <f t="shared" si="8"/>
        <v>86.805555555555642</v>
      </c>
      <c r="E111" s="79">
        <f t="shared" si="9"/>
        <v>208.33333333333334</v>
      </c>
      <c r="F111" s="79">
        <f t="shared" si="10"/>
        <v>295.13888888888897</v>
      </c>
      <c r="G111" s="79">
        <f t="shared" si="11"/>
        <v>5000.0000000000055</v>
      </c>
    </row>
    <row r="112" spans="2:7" x14ac:dyDescent="0.25">
      <c r="B112" s="80">
        <f t="shared" si="6"/>
        <v>97</v>
      </c>
      <c r="C112" s="79">
        <f t="shared" si="7"/>
        <v>5000.0000000000055</v>
      </c>
      <c r="D112" s="79">
        <f t="shared" si="8"/>
        <v>83.333333333333428</v>
      </c>
      <c r="E112" s="79">
        <f t="shared" si="9"/>
        <v>208.33333333333334</v>
      </c>
      <c r="F112" s="79">
        <f t="shared" si="10"/>
        <v>291.66666666666674</v>
      </c>
      <c r="G112" s="79">
        <f t="shared" si="11"/>
        <v>4791.6666666666715</v>
      </c>
    </row>
    <row r="113" spans="2:7" x14ac:dyDescent="0.25">
      <c r="B113" s="80">
        <f t="shared" si="6"/>
        <v>98</v>
      </c>
      <c r="C113" s="79">
        <f t="shared" si="7"/>
        <v>4791.6666666666715</v>
      </c>
      <c r="D113" s="79">
        <f t="shared" si="8"/>
        <v>79.8611111111112</v>
      </c>
      <c r="E113" s="79">
        <f t="shared" si="9"/>
        <v>208.33333333333334</v>
      </c>
      <c r="F113" s="79">
        <f t="shared" si="10"/>
        <v>288.19444444444457</v>
      </c>
      <c r="G113" s="79">
        <f t="shared" si="11"/>
        <v>4583.3333333333385</v>
      </c>
    </row>
    <row r="114" spans="2:7" x14ac:dyDescent="0.25">
      <c r="B114" s="80">
        <f t="shared" si="6"/>
        <v>99</v>
      </c>
      <c r="C114" s="79">
        <f t="shared" si="7"/>
        <v>4583.3333333333385</v>
      </c>
      <c r="D114" s="79">
        <f t="shared" si="8"/>
        <v>76.388888888888985</v>
      </c>
      <c r="E114" s="79">
        <f t="shared" si="9"/>
        <v>208.33333333333334</v>
      </c>
      <c r="F114" s="79">
        <f t="shared" si="10"/>
        <v>284.72222222222234</v>
      </c>
      <c r="G114" s="79">
        <f t="shared" si="11"/>
        <v>4375.0000000000045</v>
      </c>
    </row>
    <row r="115" spans="2:7" x14ac:dyDescent="0.25">
      <c r="B115" s="80">
        <f t="shared" si="6"/>
        <v>100</v>
      </c>
      <c r="C115" s="79">
        <f t="shared" si="7"/>
        <v>4375.0000000000045</v>
      </c>
      <c r="D115" s="79">
        <f t="shared" si="8"/>
        <v>72.916666666666742</v>
      </c>
      <c r="E115" s="79">
        <f t="shared" si="9"/>
        <v>208.33333333333334</v>
      </c>
      <c r="F115" s="79">
        <f t="shared" si="10"/>
        <v>281.25000000000011</v>
      </c>
      <c r="G115" s="79">
        <f t="shared" si="11"/>
        <v>4166.6666666666715</v>
      </c>
    </row>
    <row r="116" spans="2:7" x14ac:dyDescent="0.25">
      <c r="B116" s="80">
        <f t="shared" si="6"/>
        <v>101</v>
      </c>
      <c r="C116" s="79">
        <f t="shared" si="7"/>
        <v>4166.6666666666715</v>
      </c>
      <c r="D116" s="79">
        <f t="shared" si="8"/>
        <v>69.444444444444528</v>
      </c>
      <c r="E116" s="79">
        <f t="shared" si="9"/>
        <v>208.33333333333334</v>
      </c>
      <c r="F116" s="79">
        <f t="shared" si="10"/>
        <v>277.77777777777789</v>
      </c>
      <c r="G116" s="79">
        <f t="shared" si="11"/>
        <v>3958.333333333338</v>
      </c>
    </row>
    <row r="117" spans="2:7" x14ac:dyDescent="0.25">
      <c r="B117" s="80">
        <f t="shared" si="6"/>
        <v>102</v>
      </c>
      <c r="C117" s="79">
        <f t="shared" si="7"/>
        <v>3958.333333333338</v>
      </c>
      <c r="D117" s="79">
        <f t="shared" si="8"/>
        <v>65.9722222222223</v>
      </c>
      <c r="E117" s="79">
        <f t="shared" si="9"/>
        <v>208.33333333333334</v>
      </c>
      <c r="F117" s="79">
        <f t="shared" si="10"/>
        <v>274.30555555555566</v>
      </c>
      <c r="G117" s="79">
        <f t="shared" si="11"/>
        <v>3750.0000000000045</v>
      </c>
    </row>
    <row r="118" spans="2:7" x14ac:dyDescent="0.25">
      <c r="B118" s="80">
        <f t="shared" si="6"/>
        <v>103</v>
      </c>
      <c r="C118" s="79">
        <f t="shared" si="7"/>
        <v>3750.0000000000045</v>
      </c>
      <c r="D118" s="79">
        <f t="shared" si="8"/>
        <v>62.500000000000078</v>
      </c>
      <c r="E118" s="79">
        <f t="shared" si="9"/>
        <v>208.33333333333334</v>
      </c>
      <c r="F118" s="79">
        <f t="shared" si="10"/>
        <v>270.83333333333343</v>
      </c>
      <c r="G118" s="79">
        <f t="shared" si="11"/>
        <v>3541.6666666666711</v>
      </c>
    </row>
    <row r="119" spans="2:7" x14ac:dyDescent="0.25">
      <c r="B119" s="80">
        <f t="shared" si="6"/>
        <v>104</v>
      </c>
      <c r="C119" s="79">
        <f t="shared" si="7"/>
        <v>3541.6666666666711</v>
      </c>
      <c r="D119" s="79">
        <f t="shared" si="8"/>
        <v>59.027777777777857</v>
      </c>
      <c r="E119" s="79">
        <f t="shared" si="9"/>
        <v>208.33333333333334</v>
      </c>
      <c r="F119" s="79">
        <f t="shared" si="10"/>
        <v>267.3611111111112</v>
      </c>
      <c r="G119" s="79">
        <f t="shared" si="11"/>
        <v>3333.3333333333376</v>
      </c>
    </row>
    <row r="120" spans="2:7" x14ac:dyDescent="0.25">
      <c r="B120" s="80">
        <f t="shared" si="6"/>
        <v>105</v>
      </c>
      <c r="C120" s="79">
        <f t="shared" si="7"/>
        <v>3333.3333333333376</v>
      </c>
      <c r="D120" s="79">
        <f t="shared" si="8"/>
        <v>55.555555555555628</v>
      </c>
      <c r="E120" s="79">
        <f t="shared" si="9"/>
        <v>208.33333333333334</v>
      </c>
      <c r="F120" s="79">
        <f t="shared" si="10"/>
        <v>263.88888888888897</v>
      </c>
      <c r="G120" s="79">
        <f t="shared" si="11"/>
        <v>3125.0000000000041</v>
      </c>
    </row>
    <row r="121" spans="2:7" x14ac:dyDescent="0.25">
      <c r="B121" s="80">
        <f t="shared" si="6"/>
        <v>106</v>
      </c>
      <c r="C121" s="79">
        <f t="shared" si="7"/>
        <v>3125.0000000000041</v>
      </c>
      <c r="D121" s="79">
        <f t="shared" si="8"/>
        <v>52.083333333333407</v>
      </c>
      <c r="E121" s="79">
        <f t="shared" si="9"/>
        <v>208.33333333333334</v>
      </c>
      <c r="F121" s="79">
        <f t="shared" si="10"/>
        <v>260.41666666666674</v>
      </c>
      <c r="G121" s="79">
        <f t="shared" si="11"/>
        <v>2916.6666666666706</v>
      </c>
    </row>
    <row r="122" spans="2:7" x14ac:dyDescent="0.25">
      <c r="B122" s="80">
        <f t="shared" si="6"/>
        <v>107</v>
      </c>
      <c r="C122" s="79">
        <f t="shared" si="7"/>
        <v>2916.6666666666706</v>
      </c>
      <c r="D122" s="79">
        <f t="shared" si="8"/>
        <v>48.611111111111178</v>
      </c>
      <c r="E122" s="79">
        <f t="shared" si="9"/>
        <v>208.33333333333334</v>
      </c>
      <c r="F122" s="79">
        <f t="shared" si="10"/>
        <v>256.94444444444451</v>
      </c>
      <c r="G122" s="79">
        <f t="shared" si="11"/>
        <v>2708.3333333333376</v>
      </c>
    </row>
    <row r="123" spans="2:7" x14ac:dyDescent="0.25">
      <c r="B123" s="80">
        <f t="shared" si="6"/>
        <v>108</v>
      </c>
      <c r="C123" s="79">
        <f t="shared" si="7"/>
        <v>2708.3333333333376</v>
      </c>
      <c r="D123" s="79">
        <f t="shared" si="8"/>
        <v>45.138888888888964</v>
      </c>
      <c r="E123" s="79">
        <f t="shared" si="9"/>
        <v>208.33333333333334</v>
      </c>
      <c r="F123" s="79">
        <f t="shared" si="10"/>
        <v>253.47222222222231</v>
      </c>
      <c r="G123" s="79">
        <f t="shared" si="11"/>
        <v>2500.0000000000045</v>
      </c>
    </row>
    <row r="124" spans="2:7" x14ac:dyDescent="0.25">
      <c r="B124" s="80">
        <f t="shared" si="6"/>
        <v>109</v>
      </c>
      <c r="C124" s="79">
        <f t="shared" si="7"/>
        <v>2500.0000000000045</v>
      </c>
      <c r="D124" s="79">
        <f t="shared" si="8"/>
        <v>41.666666666666742</v>
      </c>
      <c r="E124" s="79">
        <f t="shared" si="9"/>
        <v>208.33333333333334</v>
      </c>
      <c r="F124" s="79">
        <f t="shared" si="10"/>
        <v>250.00000000000009</v>
      </c>
      <c r="G124" s="79">
        <f t="shared" si="11"/>
        <v>2291.6666666666715</v>
      </c>
    </row>
    <row r="125" spans="2:7" x14ac:dyDescent="0.25">
      <c r="B125" s="80">
        <f t="shared" si="6"/>
        <v>110</v>
      </c>
      <c r="C125" s="79">
        <f t="shared" si="7"/>
        <v>2291.6666666666715</v>
      </c>
      <c r="D125" s="79">
        <f t="shared" si="8"/>
        <v>38.194444444444528</v>
      </c>
      <c r="E125" s="79">
        <f t="shared" si="9"/>
        <v>208.33333333333334</v>
      </c>
      <c r="F125" s="79">
        <f t="shared" si="10"/>
        <v>246.52777777777789</v>
      </c>
      <c r="G125" s="79">
        <f t="shared" si="11"/>
        <v>2083.333333333338</v>
      </c>
    </row>
    <row r="126" spans="2:7" x14ac:dyDescent="0.25">
      <c r="B126" s="80">
        <f t="shared" si="6"/>
        <v>111</v>
      </c>
      <c r="C126" s="79">
        <f t="shared" si="7"/>
        <v>2083.333333333338</v>
      </c>
      <c r="D126" s="79">
        <f t="shared" si="8"/>
        <v>34.722222222222307</v>
      </c>
      <c r="E126" s="79">
        <f t="shared" si="9"/>
        <v>208.33333333333334</v>
      </c>
      <c r="F126" s="79">
        <f t="shared" si="10"/>
        <v>243.05555555555566</v>
      </c>
      <c r="G126" s="79">
        <f t="shared" si="11"/>
        <v>1875.0000000000045</v>
      </c>
    </row>
    <row r="127" spans="2:7" x14ac:dyDescent="0.25">
      <c r="B127" s="80">
        <f t="shared" si="6"/>
        <v>112</v>
      </c>
      <c r="C127" s="79">
        <f t="shared" si="7"/>
        <v>1875.0000000000045</v>
      </c>
      <c r="D127" s="79">
        <f t="shared" si="8"/>
        <v>31.250000000000075</v>
      </c>
      <c r="E127" s="79">
        <f t="shared" si="9"/>
        <v>208.33333333333334</v>
      </c>
      <c r="F127" s="79">
        <f t="shared" si="10"/>
        <v>239.58333333333343</v>
      </c>
      <c r="G127" s="79">
        <f t="shared" si="11"/>
        <v>1666.6666666666711</v>
      </c>
    </row>
    <row r="128" spans="2:7" x14ac:dyDescent="0.25">
      <c r="B128" s="80">
        <f t="shared" si="6"/>
        <v>113</v>
      </c>
      <c r="C128" s="79">
        <f t="shared" si="7"/>
        <v>1666.6666666666711</v>
      </c>
      <c r="D128" s="79">
        <f t="shared" si="8"/>
        <v>27.777777777777853</v>
      </c>
      <c r="E128" s="79">
        <f t="shared" si="9"/>
        <v>208.33333333333334</v>
      </c>
      <c r="F128" s="79">
        <f t="shared" si="10"/>
        <v>236.1111111111112</v>
      </c>
      <c r="G128" s="79">
        <f t="shared" si="11"/>
        <v>1458.3333333333376</v>
      </c>
    </row>
    <row r="129" spans="2:7" x14ac:dyDescent="0.25">
      <c r="B129" s="80">
        <f t="shared" si="6"/>
        <v>114</v>
      </c>
      <c r="C129" s="79">
        <f t="shared" si="7"/>
        <v>1458.3333333333376</v>
      </c>
      <c r="D129" s="79">
        <f t="shared" si="8"/>
        <v>24.305555555555628</v>
      </c>
      <c r="E129" s="79">
        <f t="shared" si="9"/>
        <v>208.33333333333334</v>
      </c>
      <c r="F129" s="79">
        <f t="shared" si="10"/>
        <v>232.63888888888897</v>
      </c>
      <c r="G129" s="79">
        <f t="shared" si="11"/>
        <v>1250.0000000000043</v>
      </c>
    </row>
    <row r="130" spans="2:7" x14ac:dyDescent="0.25">
      <c r="B130" s="80">
        <f t="shared" si="6"/>
        <v>115</v>
      </c>
      <c r="C130" s="79">
        <f t="shared" si="7"/>
        <v>1250.0000000000043</v>
      </c>
      <c r="D130" s="79">
        <f t="shared" si="8"/>
        <v>20.833333333333407</v>
      </c>
      <c r="E130" s="79">
        <f t="shared" si="9"/>
        <v>208.33333333333334</v>
      </c>
      <c r="F130" s="79">
        <f t="shared" si="10"/>
        <v>229.16666666666674</v>
      </c>
      <c r="G130" s="79">
        <f t="shared" si="11"/>
        <v>1041.6666666666711</v>
      </c>
    </row>
    <row r="131" spans="2:7" x14ac:dyDescent="0.25">
      <c r="B131" s="80">
        <f t="shared" si="6"/>
        <v>116</v>
      </c>
      <c r="C131" s="79">
        <f t="shared" si="7"/>
        <v>1041.6666666666711</v>
      </c>
      <c r="D131" s="79">
        <f t="shared" si="8"/>
        <v>17.361111111111185</v>
      </c>
      <c r="E131" s="79">
        <f t="shared" si="9"/>
        <v>208.33333333333334</v>
      </c>
      <c r="F131" s="79">
        <f t="shared" si="10"/>
        <v>225.69444444444451</v>
      </c>
      <c r="G131" s="79">
        <f t="shared" si="11"/>
        <v>833.33333333333758</v>
      </c>
    </row>
    <row r="132" spans="2:7" x14ac:dyDescent="0.25">
      <c r="B132" s="80">
        <f t="shared" si="6"/>
        <v>117</v>
      </c>
      <c r="C132" s="79">
        <f t="shared" si="7"/>
        <v>833.33333333333758</v>
      </c>
      <c r="D132" s="79">
        <f t="shared" si="8"/>
        <v>13.888888888888962</v>
      </c>
      <c r="E132" s="79">
        <f t="shared" si="9"/>
        <v>208.33333333333334</v>
      </c>
      <c r="F132" s="79">
        <f t="shared" si="10"/>
        <v>222.22222222222231</v>
      </c>
      <c r="G132" s="79">
        <f t="shared" si="11"/>
        <v>625.00000000000421</v>
      </c>
    </row>
    <row r="133" spans="2:7" x14ac:dyDescent="0.25">
      <c r="B133" s="80">
        <f t="shared" si="6"/>
        <v>118</v>
      </c>
      <c r="C133" s="79">
        <f t="shared" si="7"/>
        <v>625.00000000000421</v>
      </c>
      <c r="D133" s="79">
        <f t="shared" si="8"/>
        <v>10.416666666666737</v>
      </c>
      <c r="E133" s="79">
        <f t="shared" si="9"/>
        <v>208.33333333333334</v>
      </c>
      <c r="F133" s="79">
        <f t="shared" si="10"/>
        <v>218.75000000000009</v>
      </c>
      <c r="G133" s="79">
        <f t="shared" si="11"/>
        <v>416.66666666667084</v>
      </c>
    </row>
    <row r="134" spans="2:7" x14ac:dyDescent="0.25">
      <c r="B134" s="80">
        <f t="shared" si="6"/>
        <v>119</v>
      </c>
      <c r="C134" s="79">
        <f t="shared" si="7"/>
        <v>416.66666666667084</v>
      </c>
      <c r="D134" s="79">
        <f t="shared" si="8"/>
        <v>6.9444444444445139</v>
      </c>
      <c r="E134" s="79">
        <f t="shared" si="9"/>
        <v>208.33333333333334</v>
      </c>
      <c r="F134" s="79">
        <f t="shared" si="10"/>
        <v>215.27777777777786</v>
      </c>
      <c r="G134" s="79">
        <f t="shared" si="11"/>
        <v>208.33333333333749</v>
      </c>
    </row>
    <row r="135" spans="2:7" x14ac:dyDescent="0.25">
      <c r="B135" s="80">
        <f t="shared" si="6"/>
        <v>120</v>
      </c>
      <c r="C135" s="79">
        <f t="shared" si="7"/>
        <v>208.33333333333749</v>
      </c>
      <c r="D135" s="79">
        <f t="shared" si="8"/>
        <v>3.472222222222292</v>
      </c>
      <c r="E135" s="79">
        <f t="shared" si="9"/>
        <v>208.33333333333334</v>
      </c>
      <c r="F135" s="79">
        <f t="shared" si="10"/>
        <v>211.80555555555563</v>
      </c>
      <c r="G135" s="79">
        <f t="shared" si="11"/>
        <v>4.1495695768389851E-12</v>
      </c>
    </row>
  </sheetData>
  <mergeCells count="13">
    <mergeCell ref="B10:D10"/>
    <mergeCell ref="E10:G10"/>
    <mergeCell ref="B11:D11"/>
    <mergeCell ref="E11:G11"/>
    <mergeCell ref="B12:D12"/>
    <mergeCell ref="E12:G12"/>
    <mergeCell ref="B3:G5"/>
    <mergeCell ref="B7:D7"/>
    <mergeCell ref="E7:G7"/>
    <mergeCell ref="B8:D8"/>
    <mergeCell ref="E8:G8"/>
    <mergeCell ref="B9:D9"/>
    <mergeCell ref="E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Conceptos</vt:lpstr>
      <vt:lpstr>Bono a 60 meses (cupones trim)</vt:lpstr>
      <vt:lpstr>Bono a 240 meses (cupones sem)</vt:lpstr>
      <vt:lpstr>Empresa a 120 meses</vt:lpstr>
      <vt:lpstr>Tabla de amortización de deuda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</dc:creator>
  <cp:lastModifiedBy>AGB</cp:lastModifiedBy>
  <dcterms:created xsi:type="dcterms:W3CDTF">2021-11-09T14:01:27Z</dcterms:created>
  <dcterms:modified xsi:type="dcterms:W3CDTF">2021-11-10T02:02:39Z</dcterms:modified>
</cp:coreProperties>
</file>